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193cc12ef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P evaluation" sheetId="1" r:id="R63fd31ae14684fb2"/>
    <x:sheet xmlns:r="http://schemas.openxmlformats.org/officeDocument/2006/relationships" name="3-year TCO" sheetId="2" r:id="Rb318b8b5002140b4"/>
    <x:sheet xmlns:r="http://schemas.openxmlformats.org/officeDocument/2006/relationships" name="Lottery vertical" sheetId="3" r:id="Re62fcb6cf55145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00;(#,##0.00);&quot;–&quot;"/>
    <x:numFmt numFmtId="202" formatCode="0.0%;(0.0%);&quot;–&quot;"/>
    <x:numFmt numFmtId="203" formatCode="#,##0;(#,##0);&quot;–&quot;"/>
  </x:numFmts>
  <x:fonts count="12">
    <x:font>
      <x:sz val="11"/>
      <x:name val="Carlito"/>
    </x:font>
    <x:font>
      <x:sz val="10"/>
      <x:color rgb="FF191334"/>
      <x:name val="Arial"/>
    </x:font>
    <x:font>
      <x:b/>
      <x:sz val="16"/>
      <x:color rgb="FF191334"/>
      <x:name val="Arial"/>
    </x:font>
    <x:font>
      <x:sz val="10"/>
      <x:color rgb="FF1641A6"/>
      <x:name val="Arial"/>
    </x:font>
    <x:font>
      <x:b/>
      <x:sz val="10"/>
      <x:color rgb="FFFFFFFF"/>
      <x:name val="Arial"/>
    </x:font>
    <x:font>
      <x:sz val="10"/>
      <x:color rgb="FF635E72"/>
      <x:name val="Arial"/>
    </x:font>
    <x:font>
      <x:i/>
      <x:sz val="10"/>
      <x:color rgb="FF635E72"/>
      <x:name val="Arial"/>
    </x:font>
    <x:font>
      <x:b/>
      <x:sz val="10"/>
      <x:color rgb="FF191334"/>
      <x:name val="Arial"/>
    </x:font>
    <x:font>
      <x:b/>
      <x:sz val="10"/>
      <x:color rgb="FF59429A"/>
      <x:name val="Arial"/>
    </x:font>
    <x:font>
      <x:sz val="10"/>
      <x:color rgb="FF000000"/>
      <x:name val="Arial"/>
    </x:font>
    <x:font>
      <x:b/>
      <x:sz val="10"/>
      <x:color rgb="FF000000"/>
      <x:name val="Arial"/>
    </x:font>
    <x:font>
      <x:sz val="10"/>
      <x:color rgb="FF59429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A"/>
      </x:patternFill>
    </x:fill>
    <x:fill>
      <x:patternFill patternType="solid">
        <x:fgColor rgb="FF191334"/>
      </x:patternFill>
    </x:fill>
    <x:fill>
      <x:patternFill patternType="solid">
        <x:fgColor rgb="FFF2EFF8"/>
      </x:patternFill>
    </x:fill>
  </x:fills>
  <x:borders count="6">
    <x:border/>
    <x:border>
      <x:bottom style="thin">
        <x:color rgb="FF59429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8D0E7"/>
      </x:top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200" fontId="3" fillId="2" borderId="0" xfId="0" applyNumberFormat="1" applyFont="1" applyFill="1" applyBorder="1" applyAlignment="1">
      <x:alignment vertical="center" wrapText="0"/>
    </x:xf>
    <x:xf numFmtId="200" fontId="3" fillId="2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vertical="center" wrapText="0"/>
    </x:xf>
    <x:xf numFmtId="0" fontId="4" fillId="3" borderId="2" xfId="0" applyNumberFormat="1" applyFont="1" applyFill="1" applyBorder="1" applyAlignment="1">
      <x:alignment vertical="center" wrapText="0"/>
    </x:xf>
    <x:xf numFmtId="0" fontId="4" fillId="3" borderId="3" xfId="0" applyNumberFormat="1" applyFont="1" applyFill="1" applyBorder="1" applyAlignment="1">
      <x:alignment vertical="center" wrapText="0"/>
    </x:xf>
    <x:xf numFmtId="0" fontId="4" fillId="3" borderId="4" xfId="0" applyNumberFormat="1" applyFont="1" applyFill="1" applyBorder="1" applyAlignment="1">
      <x:alignment vertical="center" wrapText="0"/>
    </x:xf>
    <x:xf numFmtId="0" fontId="4" fillId="3" borderId="2" xfId="0" applyNumberFormat="1" applyFont="1" applyFill="1" applyBorder="1" applyAlignment="1">
      <x:alignment horizontal="center" vertical="center" wrapText="0"/>
    </x:xf>
    <x:xf numFmtId="0" fontId="4" fillId="3" borderId="3" xfId="0" applyNumberFormat="1" applyFont="1" applyFill="1" applyBorder="1" applyAlignment="1">
      <x:alignment horizontal="center" vertical="center" wrapText="0"/>
    </x:xf>
    <x:xf numFmtId="0" fontId="4" fillId="3" borderId="4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3" fillId="2" borderId="0" xfId="0" applyNumberFormat="1" applyFont="1" applyFill="1" applyBorder="1" applyAlignment="1">
      <x:alignment horizontal="left" vertical="center" wrapText="0"/>
    </x:xf>
    <x:xf numFmtId="200" fontId="3" fillId="2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0"/>
    </x:xf>
    <x:xf numFmtId="0" fontId="7" fillId="4" borderId="0" xfId="0" applyNumberFormat="1" applyFont="1" applyFill="1" applyBorder="1" applyAlignment="1">
      <x:alignment vertical="center" wrapText="0"/>
    </x:xf>
    <x:xf numFmtId="201" fontId="7" fillId="4" borderId="0" xfId="0" applyNumberFormat="1" applyFont="1" applyFill="1" applyBorder="1" applyAlignment="1">
      <x:alignment vertical="center" wrapText="0"/>
    </x:xf>
    <x:xf numFmtId="201" fontId="7" fillId="4" borderId="0" xfId="0" applyNumberFormat="1" applyFont="1" applyFill="1" applyBorder="1" applyAlignment="1">
      <x:alignment horizontal="right" vertical="center" wrapText="0"/>
    </x:xf>
    <x:xf numFmtId="0" fontId="8" fillId="4" borderId="0" xfId="0" applyNumberFormat="1" applyFont="1" applyFill="1" applyBorder="1" applyAlignment="1">
      <x:alignment vertical="center" wrapText="0"/>
    </x:xf>
    <x:xf numFmtId="201" fontId="3" fillId="2" borderId="0" xfId="0" applyNumberFormat="1" applyFont="1" applyFill="1" applyBorder="1" applyAlignment="1">
      <x:alignment vertical="center" wrapText="0"/>
    </x:xf>
    <x:xf numFmtId="201" fontId="3" fillId="2" borderId="0" xfId="0" applyNumberFormat="1" applyFont="1" applyFill="1" applyBorder="1" applyAlignment="1">
      <x:alignment horizontal="right" vertical="center" wrapText="0"/>
    </x:xf>
    <x:xf numFmtId="202" fontId="3" fillId="2" borderId="0" xfId="0" applyNumberFormat="1" applyFont="1" applyFill="1" applyBorder="1" applyAlignment="1">
      <x:alignment vertical="center" wrapText="0"/>
    </x:xf>
    <x:xf numFmtId="202" fontId="3" fillId="2" borderId="0" xfId="0" applyNumberFormat="1" applyFont="1" applyFill="1" applyBorder="1" applyAlignment="1">
      <x:alignment horizontal="right" vertical="center" wrapText="0"/>
    </x:xf>
    <x:xf numFmtId="203" fontId="3" fillId="2" borderId="0" xfId="0" applyNumberFormat="1" applyFont="1" applyFill="1" applyBorder="1" applyAlignment="1">
      <x:alignment vertical="center" wrapText="0"/>
    </x:xf>
    <x:xf numFmtId="203" fontId="3" fillId="2" borderId="0" xfId="0" applyNumberFormat="1" applyFont="1" applyFill="1" applyBorder="1" applyAlignment="1">
      <x:alignment horizontal="right" vertical="center" wrapText="0"/>
    </x:xf>
    <x:xf numFmtId="200" fontId="3" fillId="2" borderId="0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vertical="center" wrapText="0"/>
    </x:xf>
    <x:xf numFmtId="201" fontId="9" fillId="0" borderId="0" xfId="0" applyNumberFormat="1" applyFont="1" applyFill="1" applyBorder="1" applyAlignment="1">
      <x:alignment vertical="center" wrapText="0"/>
    </x:xf>
    <x:xf numFmtId="201" fontId="9" fillId="0" borderId="0" xfId="0" applyNumberFormat="1" applyFont="1" applyFill="1" applyBorder="1" applyAlignment="1">
      <x:alignment horizontal="right" vertical="center" wrapText="0"/>
    </x:xf>
    <x:xf numFmtId="201" fontId="10" fillId="4" borderId="0" xfId="0" applyNumberFormat="1" applyFont="1" applyFill="1" applyBorder="1" applyAlignment="1">
      <x:alignment horizontal="right" vertical="center" wrapText="0"/>
    </x:xf>
    <x:xf numFmtId="0" fontId="1" fillId="0" borderId="5" xfId="0" applyNumberFormat="1" applyFont="1" applyFill="1" applyBorder="1" applyAlignment="1">
      <x:alignment vertical="center" wrapText="0"/>
    </x:xf>
    <x:xf numFmtId="201" fontId="9" fillId="0" borderId="5" xfId="0" applyNumberFormat="1" applyFont="1" applyFill="1" applyBorder="1" applyAlignment="1">
      <x:alignment horizontal="right" vertical="center" wrapText="0"/>
    </x:xf>
    <x:xf numFmtId="0" fontId="11" fillId="0" borderId="0" xfId="0" applyNumberFormat="1" applyFont="1" applyFill="1" applyBorder="1" applyAlignment="1">
      <x:alignment vertical="center" wrapText="0"/>
    </x:xf>
    <x:xf numFmtId="0" fontId="11" fillId="0" borderId="0" xfId="0" applyNumberFormat="1" applyFont="1" applyFill="1" applyBorder="1" applyAlignment="1">
      <x:alignment vertical="center" wrapText="1"/>
    </x:xf>
    <x:xf numFmtId="203" fontId="9" fillId="0" borderId="0" xfId="0" applyNumberFormat="1" applyFont="1" applyFill="1" applyBorder="1" applyAlignment="1">
      <x:alignment vertical="center" wrapText="0"/>
    </x:xf>
    <x:xf numFmtId="203" fontId="9" fillId="0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3">
    <x:dxf>
      <x:font>
        <x:b/>
        <x:color rgb="FF9B2533"/>
      </x:font>
      <x:fill>
        <x:patternFill patternType="solid">
          <x:bgColor rgb="FFFCE9EC"/>
        </x:patternFill>
      </x:fill>
    </x:dxf>
    <x:dxf>
      <x:font>
        <x:color rgb="FF635E72"/>
      </x:font>
      <x:fill>
        <x:patternFill patternType="solid">
          <x:bgColor rgb="FFF2EFF8"/>
        </x:patternFill>
      </x:fill>
    </x:dxf>
    <x:dxf>
      <x:font>
        <x:b/>
        <x:color rgb="FF9B2533"/>
      </x:font>
      <x:fill>
        <x:patternFill patternType="solid">
          <x:bgColor rgb="FFFCE9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f7a4ff39d4a2c" /><Relationship Type="http://schemas.openxmlformats.org/officeDocument/2006/relationships/theme" Target="/xl/theme/theme1.xml" Id="Rfe09a583944f425b" /><Relationship Type="http://schemas.openxmlformats.org/officeDocument/2006/relationships/sharedStrings" Target="/xl/sharedStrings.xml" Id="R5a7679e0072c4314" /><Relationship Type="http://schemas.openxmlformats.org/officeDocument/2006/relationships/worksheet" Target="/xl/worksheets/sheet1.xml" Id="R63fd31ae14684fb2" /><Relationship Type="http://schemas.openxmlformats.org/officeDocument/2006/relationships/worksheet" Target="/xl/worksheets/sheet2.xml" Id="Rb318b8b5002140b4" /><Relationship Type="http://schemas.openxmlformats.org/officeDocument/2006/relationships/worksheet" Target="/xl/worksheets/sheet3.xml" Id="Re62fcb6cf55145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1334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.5" hidden="0" customWidth="1"/>
    <x:col min="2" max="2" width="6" hidden="0" customWidth="1"/>
    <x:col min="3" max="3" width="48" hidden="0" customWidth="1"/>
    <x:col min="4" max="4" width="14" hidden="0" customWidth="1"/>
    <x:col min="5" max="5" width="18" hidden="0" customWidth="1"/>
    <x:col min="6" max="6" width="17" hidden="0" customWidth="1"/>
    <x:col min="7" max="7" width="30" hidden="0" customWidth="1"/>
    <x:col min="8" max="8" width="33" hidden="0" customWidth="1"/>
    <x:col min="9" max="9" width="26" hidden="0" customWidth="1"/>
  </x:cols>
  <x:sheetData>
    <x:row r="1" ht="22" customHeight="1"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B2" s="4" t="str">
        <x:v>WhiteLotto Operator Decision Pack: RFP evaluation</x:v>
      </x:c>
      <x:c r="C2" s="3"/>
      <x:c r="D2" s="3"/>
      <x:c r="E2" s="3"/>
      <x:c r="F2" s="3"/>
      <x:c r="G2" s="3"/>
      <x:c r="H2" s="3"/>
      <x:c r="I2" s="3"/>
    </x:row>
    <x:row r="3" ht="22" customHeight="1">
      <x:c r="B3" s="5"/>
      <x:c r="C3" s="5"/>
      <x:c r="D3" s="5"/>
      <x:c r="E3" s="5"/>
      <x:c r="F3" s="5"/>
      <x:c r="G3" s="5"/>
      <x:c r="H3" s="5"/>
      <x:c r="I3" s="5"/>
    </x:row>
    <x:row r="4" ht="22" customHeight="1">
      <x:c r="B4" s="3"/>
      <x:c r="C4" s="3" t="str">
        <x:v>Provider / proposal:</x:v>
      </x:c>
      <x:c r="D4" s="3"/>
      <x:c r="E4" s="9"/>
      <x:c r="F4" s="9"/>
      <x:c r="G4" s="9"/>
      <x:c r="H4" s="9"/>
      <x:c r="I4" s="3"/>
    </x:row>
    <x:row r="5" ht="22" customHeight="1">
      <x:c r="B5" s="3"/>
      <x:c r="C5" s="3" t="str">
        <x:v>Enter priority, owner, status, evidence reference and notes. Unknown is not a passed criterion.</x:v>
      </x:c>
      <x:c r="D5" s="3"/>
      <x:c r="E5" s="3"/>
      <x:c r="F5" s="3"/>
      <x:c r="G5" s="3"/>
      <x:c r="H5" s="3"/>
      <x:c r="I5" s="3"/>
    </x:row>
    <x:row r="6" ht="22" customHeight="1">
      <x:c r="B6" s="3"/>
      <x:c r="C6" s="3" t="str">
        <x:v>Evidenced with a reference</x:v>
      </x:c>
      <x:c r="D6" s="3" t="n">
        <x:f>COUNTIFS(F14:F37,"Evidenced",G14:G37,"&lt;&gt;")</x:f>
        <x:v>0</x:v>
      </x:c>
      <x:c r="E6" s="3" t="str">
        <x:v>Unknown / unanswered</x:v>
      </x:c>
      <x:c r="F6" s="3" t="n">
        <x:f>COUNTIFS(F14:F37,"Unknown")+COUNTBLANK(F14:F37)</x:f>
        <x:v>24</x:v>
      </x:c>
      <x:c r="G6" s="3" t="str">
        <x:v>Explicit gaps</x:v>
      </x:c>
      <x:c r="H6" s="3" t="n">
        <x:f>COUNTIFS(F14:F37,"Gap")</x:f>
        <x:v>0</x:v>
      </x:c>
      <x:c r="I6" s="3"/>
    </x:row>
    <x:row r="7" ht="22" customHeight="1">
      <x:c r="B7" s="3"/>
      <x:c r="C7" s="3" t="str">
        <x:v>Evidenced without a reference</x:v>
      </x:c>
      <x:c r="D7" s="3" t="n">
        <x:f>COUNTIFS(F14:F37,"Evidenced")-D6</x:f>
        <x:v>0</x:v>
      </x:c>
      <x:c r="E7" s="3" t="str">
        <x:v>Not applicable</x:v>
      </x:c>
      <x:c r="F7" s="3" t="n">
        <x:f>COUNTIFS(F14:F37,"Not applicable")</x:f>
        <x:v>0</x:v>
      </x:c>
      <x:c r="G7" s="3" t="str">
        <x:v>Required gaps</x:v>
      </x:c>
      <x:c r="H7" s="3" t="n">
        <x:f>COUNTIFS(D14:D37,"Required",F14:F37,"Gap")</x:f>
        <x:v>0</x:v>
      </x:c>
      <x:c r="I7" s="3"/>
    </x:row>
    <x:row r="8" ht="22" customHeight="1">
      <x:c r="B8" s="3"/>
      <x:c r="C8" s="3" t="str">
        <x:v>Priority not recorded</x:v>
      </x:c>
      <x:c r="D8" s="3" t="n">
        <x:f>COUNTBLANK(D14:D37)</x:f>
        <x:v>24</x:v>
      </x:c>
      <x:c r="E8" s="3" t="str">
        <x:v>Owner not recorded</x:v>
      </x:c>
      <x:c r="F8" s="3" t="n">
        <x:f>COUNTBLANK(E14:E37)</x:f>
        <x:v>24</x:v>
      </x:c>
      <x:c r="G8" s="3"/>
      <x:c r="H8" s="3"/>
      <x:c r="I8" s="3"/>
    </x:row>
    <x:row r="9" ht="22" customHeight="1">
      <x:c r="B9" s="3"/>
      <x:c r="C9" s="3"/>
      <x:c r="D9" s="3"/>
      <x:c r="E9" s="3"/>
      <x:c r="F9" s="3"/>
      <x:c r="G9" s="3"/>
      <x:c r="H9" s="3"/>
      <x:c r="I9" s="3"/>
    </x:row>
    <x:row r="10" ht="22" customHeight="1">
      <x:c r="B10" s="3"/>
      <x:c r="C10" s="3" t="str">
        <x:v>24 criteria. Record the outcome and your rationale. These counts do not establish provider fitness.</x:v>
      </x:c>
      <x:c r="D10" s="3"/>
      <x:c r="E10" s="3"/>
      <x:c r="F10" s="3"/>
      <x:c r="G10" s="3"/>
      <x:c r="H10" s="3"/>
      <x:c r="I10" s="3"/>
    </x:row>
    <x:row r="11" ht="22" customHeight="1">
      <x:c r="B11" s="3"/>
      <x:c r="C11" s="3" t="str">
        <x:v>Guide: https://whitelotto.com/lottery-platform-provider-evaluation-checklist/</x:v>
      </x:c>
      <x:c r="D11" s="3"/>
      <x:c r="E11" s="3"/>
      <x:c r="F11" s="3"/>
      <x:c r="G11" s="3"/>
      <x:c r="H11" s="3"/>
      <x:c r="I11" s="3"/>
    </x:row>
    <x:row r="12" ht="22" customHeight="1">
      <x:c r="B12" s="3"/>
      <x:c r="C12" s="3" t="str">
        <x:v>Discuss requirements: https://whitelotto.com/contact/</x:v>
      </x:c>
      <x:c r="D12" s="3"/>
      <x:c r="E12" s="3"/>
      <x:c r="F12" s="3"/>
      <x:c r="G12" s="3"/>
      <x:c r="H12" s="3"/>
      <x:c r="I12" s="3"/>
    </x:row>
    <x:row r="13" ht="26" customHeight="1">
      <x:c r="B13" s="15" t="str">
        <x:v>ID</x:v>
      </x:c>
      <x:c r="C13" s="16" t="str">
        <x:v>Decision criterion</x:v>
      </x:c>
      <x:c r="D13" s="16" t="str">
        <x:v>Priority</x:v>
      </x:c>
      <x:c r="E13" s="16" t="str">
        <x:v>Owner</x:v>
      </x:c>
      <x:c r="F13" s="16" t="str">
        <x:v>Status</x:v>
      </x:c>
      <x:c r="G13" s="16" t="str">
        <x:v>Evidence reference / URL</x:v>
      </x:c>
      <x:c r="H13" s="16" t="str">
        <x:v>Notes / open question</x:v>
      </x:c>
      <x:c r="I13" s="17" t="str">
        <x:v>Next recorded action</x:v>
      </x:c>
    </x:row>
    <x:row r="14" ht="38" customHeight="1">
      <x:c r="B14" s="3" t="str">
        <x:v>R01</x:v>
      </x:c>
      <x:c r="C14" s="19" t="str">
        <x:v>Delivery model and contractual responsibilities</x:v>
      </x:c>
      <x:c r="D14" s="20"/>
      <x:c r="E14" s="20"/>
      <x:c r="F14" s="20" t="str">
        <x:v>Unknown</x:v>
      </x:c>
      <x:c r="G14" s="21"/>
      <x:c r="H14" s="21"/>
      <x:c r="I14" s="23" t="str">
        <x:f>IF(D14="","Record priority",IF(E14="","Assign owner",IF(OR(F14="",F14="Unknown"),"Obtain evidence",IF(F14="Evidenced",IF(G14="","Add evidence reference","Review recorded evidence"),IF(F14="Gap","Resolve or accept gap",IF(F14="Not applicable",IF(H14="","Explain non-applicability","Review rationale"),"Select valid status"))))))</x:f>
        <x:v>Record priority</x:v>
      </x:c>
    </x:row>
    <x:row r="15" ht="38" customHeight="1">
      <x:c r="B15" s="3" t="str">
        <x:v>R02</x:v>
      </x:c>
      <x:c r="C15" s="19" t="str">
        <x:v>Target-market, product and regulatory scope</x:v>
      </x:c>
      <x:c r="D15" s="20"/>
      <x:c r="E15" s="20"/>
      <x:c r="F15" s="20" t="str">
        <x:v>Unknown</x:v>
      </x:c>
      <x:c r="G15" s="21"/>
      <x:c r="H15" s="21"/>
      <x:c r="I15" s="23" t="str">
        <x:f>IF(D15="","Record priority",IF(E15="","Assign owner",IF(OR(F15="",F15="Unknown"),"Obtain evidence",IF(F15="Evidenced",IF(G15="","Add evidence reference","Review recorded evidence"),IF(F15="Gap","Resolve or accept gap",IF(F15="Not applicable",IF(H15="","Explain non-applicability","Review rationale"),"Select valid status"))))))</x:f>
        <x:v>Record priority</x:v>
      </x:c>
    </x:row>
    <x:row r="16" ht="38" customHeight="1">
      <x:c r="B16" s="3" t="str">
        <x:v>R03</x:v>
      </x:c>
      <x:c r="C16" s="19" t="str">
        <x:v>Games and draw sources required for launch</x:v>
      </x:c>
      <x:c r="D16" s="20"/>
      <x:c r="E16" s="20"/>
      <x:c r="F16" s="20" t="str">
        <x:v>Unknown</x:v>
      </x:c>
      <x:c r="G16" s="21"/>
      <x:c r="H16" s="21"/>
      <x:c r="I16" s="23" t="str">
        <x:f>IF(D16="","Record priority",IF(E16="","Assign owner",IF(OR(F16="",F16="Unknown"),"Obtain evidence",IF(F16="Evidenced",IF(G16="","Add evidence reference","Review recorded evidence"),IF(F16="Gap","Resolve or accept gap",IF(F16="Not applicable",IF(H16="","Explain non-applicability","Review rationale"),"Select valid status"))))))</x:f>
        <x:v>Record priority</x:v>
      </x:c>
    </x:row>
    <x:row r="17" ht="38" customHeight="1">
      <x:c r="B17" s="3" t="str">
        <x:v>R04</x:v>
      </x:c>
      <x:c r="C17" s="19" t="str">
        <x:v>Player account and identity model</x:v>
      </x:c>
      <x:c r="D17" s="20"/>
      <x:c r="E17" s="20"/>
      <x:c r="F17" s="20" t="str">
        <x:v>Unknown</x:v>
      </x:c>
      <x:c r="G17" s="21"/>
      <x:c r="H17" s="21"/>
      <x:c r="I17" s="23" t="str">
        <x:f>IF(D17="","Record priority",IF(E17="","Assign owner",IF(OR(F17="",F17="Unknown"),"Obtain evidence",IF(F17="Evidenced",IF(G17="","Add evidence reference","Review recorded evidence"),IF(F17="Gap","Resolve or accept gap",IF(F17="Not applicable",IF(H17="","Explain non-applicability","Review rationale"),"Select valid status"))))))</x:f>
        <x:v>Record priority</x:v>
      </x:c>
    </x:row>
    <x:row r="18" ht="38" customHeight="1">
      <x:c r="B18" s="3" t="str">
        <x:v>R05</x:v>
      </x:c>
      <x:c r="C18" s="19" t="str">
        <x:v>Wallet, ledger and reconciliation controls</x:v>
      </x:c>
      <x:c r="D18" s="20"/>
      <x:c r="E18" s="20"/>
      <x:c r="F18" s="20" t="str">
        <x:v>Unknown</x:v>
      </x:c>
      <x:c r="G18" s="21"/>
      <x:c r="H18" s="21"/>
      <x:c r="I18" s="23" t="str">
        <x:f>IF(D18="","Record priority",IF(E18="","Assign owner",IF(OR(F18="",F18="Unknown"),"Obtain evidence",IF(F18="Evidenced",IF(G18="","Add evidence reference","Review recorded evidence"),IF(F18="Gap","Resolve or accept gap",IF(F18="Not applicable",IF(H18="","Explain non-applicability","Review rationale"),"Select valid status"))))))</x:f>
        <x:v>Record priority</x:v>
      </x:c>
    </x:row>
    <x:row r="19" ht="38" customHeight="1">
      <x:c r="B19" s="3" t="str">
        <x:v>R06</x:v>
      </x:c>
      <x:c r="C19" s="19" t="str">
        <x:v>Payments, refunds and failed-payment handling</x:v>
      </x:c>
      <x:c r="D19" s="20"/>
      <x:c r="E19" s="20"/>
      <x:c r="F19" s="20" t="str">
        <x:v>Unknown</x:v>
      </x:c>
      <x:c r="G19" s="21"/>
      <x:c r="H19" s="21"/>
      <x:c r="I19" s="23" t="str">
        <x:f>IF(D19="","Record priority",IF(E19="","Assign owner",IF(OR(F19="",F19="Unknown"),"Obtain evidence",IF(F19="Evidenced",IF(G19="","Add evidence reference","Review recorded evidence"),IF(F19="Gap","Resolve or accept gap",IF(F19="Not applicable",IF(H19="","Explain non-applicability","Review rationale"),"Select valid status"))))))</x:f>
        <x:v>Record priority</x:v>
      </x:c>
    </x:row>
    <x:row r="20" ht="38" customHeight="1">
      <x:c r="B20" s="3" t="str">
        <x:v>R07</x:v>
      </x:c>
      <x:c r="C20" s="19" t="str">
        <x:v>KYC and AML responsibilities and escalation</x:v>
      </x:c>
      <x:c r="D20" s="20"/>
      <x:c r="E20" s="20"/>
      <x:c r="F20" s="20" t="str">
        <x:v>Unknown</x:v>
      </x:c>
      <x:c r="G20" s="21"/>
      <x:c r="H20" s="21"/>
      <x:c r="I20" s="23" t="str">
        <x:f>IF(D20="","Record priority",IF(E20="","Assign owner",IF(OR(F20="",F20="Unknown"),"Obtain evidence",IF(F20="Evidenced",IF(G20="","Add evidence reference","Review recorded evidence"),IF(F20="Gap","Resolve or accept gap",IF(F20="Not applicable",IF(H20="","Explain non-applicability","Review rationale"),"Select valid status"))))))</x:f>
        <x:v>Record priority</x:v>
      </x:c>
    </x:row>
    <x:row r="21" ht="38" customHeight="1">
      <x:c r="B21" s="3" t="str">
        <x:v>R08</x:v>
      </x:c>
      <x:c r="C21" s="19" t="str">
        <x:v>Responsible-gaming controls and operator ownership</x:v>
      </x:c>
      <x:c r="D21" s="20"/>
      <x:c r="E21" s="20"/>
      <x:c r="F21" s="20" t="str">
        <x:v>Unknown</x:v>
      </x:c>
      <x:c r="G21" s="21"/>
      <x:c r="H21" s="21"/>
      <x:c r="I21" s="23" t="str">
        <x:f>IF(D21="","Record priority",IF(E21="","Assign owner",IF(OR(F21="",F21="Unknown"),"Obtain evidence",IF(F21="Evidenced",IF(G21="","Add evidence reference","Review recorded evidence"),IF(F21="Gap","Resolve or accept gap",IF(F21="Not applicable",IF(H21="","Explain non-applicability","Review rationale"),"Select valid status"))))))</x:f>
        <x:v>Record priority</x:v>
      </x:c>
    </x:row>
    <x:row r="22" ht="38" customHeight="1">
      <x:c r="B22" s="3" t="str">
        <x:v>R09</x:v>
      </x:c>
      <x:c r="C22" s="19" t="str">
        <x:v>Draw cut-offs, result corrections and settlement</x:v>
      </x:c>
      <x:c r="D22" s="20"/>
      <x:c r="E22" s="20"/>
      <x:c r="F22" s="20" t="str">
        <x:v>Unknown</x:v>
      </x:c>
      <x:c r="G22" s="21"/>
      <x:c r="H22" s="21"/>
      <x:c r="I22" s="23" t="str">
        <x:f>IF(D22="","Record priority",IF(E22="","Assign owner",IF(OR(F22="",F22="Unknown"),"Obtain evidence",IF(F22="Evidenced",IF(G22="","Add evidence reference","Review recorded evidence"),IF(F22="Gap","Resolve or accept gap",IF(F22="Not applicable",IF(H22="","Explain non-applicability","Review rationale"),"Select valid status"))))))</x:f>
        <x:v>Record priority</x:v>
      </x:c>
    </x:row>
    <x:row r="23" ht="38" customHeight="1">
      <x:c r="B23" s="3" t="str">
        <x:v>R10</x:v>
      </x:c>
      <x:c r="C23" s="19" t="str">
        <x:v>API scope, documentation and integration dependencies</x:v>
      </x:c>
      <x:c r="D23" s="20"/>
      <x:c r="E23" s="20"/>
      <x:c r="F23" s="20" t="str">
        <x:v>Unknown</x:v>
      </x:c>
      <x:c r="G23" s="21"/>
      <x:c r="H23" s="21"/>
      <x:c r="I23" s="23" t="str">
        <x:f>IF(D23="","Record priority",IF(E23="","Assign owner",IF(OR(F23="",F23="Unknown"),"Obtain evidence",IF(F23="Evidenced",IF(G23="","Add evidence reference","Review recorded evidence"),IF(F23="Gap","Resolve or accept gap",IF(F23="Not applicable",IF(H23="","Explain non-applicability","Review rationale"),"Select valid status"))))))</x:f>
        <x:v>Record priority</x:v>
      </x:c>
    </x:row>
    <x:row r="24" ht="38" customHeight="1">
      <x:c r="B24" s="3" t="str">
        <x:v>R11</x:v>
      </x:c>
      <x:c r="C24" s="19" t="str">
        <x:v>Migration scope, data mapping and rollback</x:v>
      </x:c>
      <x:c r="D24" s="20"/>
      <x:c r="E24" s="20"/>
      <x:c r="F24" s="20" t="str">
        <x:v>Unknown</x:v>
      </x:c>
      <x:c r="G24" s="21"/>
      <x:c r="H24" s="21"/>
      <x:c r="I24" s="23" t="str">
        <x:f>IF(D24="","Record priority",IF(E24="","Assign owner",IF(OR(F24="",F24="Unknown"),"Obtain evidence",IF(F24="Evidenced",IF(G24="","Add evidence reference","Review recorded evidence"),IF(F24="Gap","Resolve or accept gap",IF(F24="Not applicable",IF(H24="","Explain non-applicability","Review rationale"),"Select valid status"))))))</x:f>
        <x:v>Record priority</x:v>
      </x:c>
    </x:row>
    <x:row r="25" ht="38" customHeight="1">
      <x:c r="B25" s="3" t="str">
        <x:v>R12</x:v>
      </x:c>
      <x:c r="C25" s="19" t="str">
        <x:v>Hosting boundary, access controls and security evidence</x:v>
      </x:c>
      <x:c r="D25" s="20"/>
      <x:c r="E25" s="20"/>
      <x:c r="F25" s="20" t="str">
        <x:v>Unknown</x:v>
      </x:c>
      <x:c r="G25" s="21"/>
      <x:c r="H25" s="21"/>
      <x:c r="I25" s="23" t="str">
        <x:f>IF(D25="","Record priority",IF(E25="","Assign owner",IF(OR(F25="",F25="Unknown"),"Obtain evidence",IF(F25="Evidenced",IF(G25="","Add evidence reference","Review recorded evidence"),IF(F25="Gap","Resolve or accept gap",IF(F25="Not applicable",IF(H25="","Explain non-applicability","Review rationale"),"Select valid status"))))))</x:f>
        <x:v>Record priority</x:v>
      </x:c>
    </x:row>
    <x:row r="26" ht="38" customHeight="1">
      <x:c r="B26" s="3" t="str">
        <x:v>R13</x:v>
      </x:c>
      <x:c r="C26" s="19" t="str">
        <x:v>Incident response, backups and recovery evidence</x:v>
      </x:c>
      <x:c r="D26" s="20"/>
      <x:c r="E26" s="20"/>
      <x:c r="F26" s="20" t="str">
        <x:v>Unknown</x:v>
      </x:c>
      <x:c r="G26" s="21"/>
      <x:c r="H26" s="21"/>
      <x:c r="I26" s="23" t="str">
        <x:f>IF(D26="","Record priority",IF(E26="","Assign owner",IF(OR(F26="",F26="Unknown"),"Obtain evidence",IF(F26="Evidenced",IF(G26="","Add evidence reference","Review recorded evidence"),IF(F26="Gap","Resolve or accept gap",IF(F26="Not applicable",IF(H26="","Explain non-applicability","Review rationale"),"Select valid status"))))))</x:f>
        <x:v>Record priority</x:v>
      </x:c>
    </x:row>
    <x:row r="27" ht="38" customHeight="1">
      <x:c r="B27" s="3" t="str">
        <x:v>R14</x:v>
      </x:c>
      <x:c r="C27" s="19" t="str">
        <x:v>Service availability definition and SLA remedies</x:v>
      </x:c>
      <x:c r="D27" s="20"/>
      <x:c r="E27" s="20"/>
      <x:c r="F27" s="20" t="str">
        <x:v>Unknown</x:v>
      </x:c>
      <x:c r="G27" s="21"/>
      <x:c r="H27" s="21"/>
      <x:c r="I27" s="23" t="str">
        <x:f>IF(D27="","Record priority",IF(E27="","Assign owner",IF(OR(F27="",F27="Unknown"),"Obtain evidence",IF(F27="Evidenced",IF(G27="","Add evidence reference","Review recorded evidence"),IF(F27="Gap","Resolve or accept gap",IF(F27="Not applicable",IF(H27="","Explain non-applicability","Review rationale"),"Select valid status"))))))</x:f>
        <x:v>Record priority</x:v>
      </x:c>
    </x:row>
    <x:row r="28" ht="38" customHeight="1">
      <x:c r="B28" s="3" t="str">
        <x:v>R15</x:v>
      </x:c>
      <x:c r="C28" s="19" t="str">
        <x:v>Testing, certification and change responsibilities</x:v>
      </x:c>
      <x:c r="D28" s="20"/>
      <x:c r="E28" s="20"/>
      <x:c r="F28" s="20" t="str">
        <x:v>Unknown</x:v>
      </x:c>
      <x:c r="G28" s="21"/>
      <x:c r="H28" s="21"/>
      <x:c r="I28" s="23" t="str">
        <x:f>IF(D28="","Record priority",IF(E28="","Assign owner",IF(OR(F28="",F28="Unknown"),"Obtain evidence",IF(F28="Evidenced",IF(G28="","Add evidence reference","Review recorded evidence"),IF(F28="Gap","Resolve or accept gap",IF(F28="Not applicable",IF(H28="","Explain non-applicability","Review rationale"),"Select valid status"))))))</x:f>
        <x:v>Record priority</x:v>
      </x:c>
    </x:row>
    <x:row r="29" ht="38" customHeight="1">
      <x:c r="B29" s="3" t="str">
        <x:v>R16</x:v>
      </x:c>
      <x:c r="C29" s="19" t="str">
        <x:v>Reporting, finance exports and audit trails</x:v>
      </x:c>
      <x:c r="D29" s="20"/>
      <x:c r="E29" s="20"/>
      <x:c r="F29" s="20" t="str">
        <x:v>Unknown</x:v>
      </x:c>
      <x:c r="G29" s="21"/>
      <x:c r="H29" s="21"/>
      <x:c r="I29" s="23" t="str">
        <x:f>IF(D29="","Record priority",IF(E29="","Assign owner",IF(OR(F29="",F29="Unknown"),"Obtain evidence",IF(F29="Evidenced",IF(G29="","Add evidence reference","Review recorded evidence"),IF(F29="Gap","Resolve or accept gap",IF(F29="Not applicable",IF(H29="","Explain non-applicability","Review rationale"),"Select valid status"))))))</x:f>
        <x:v>Record priority</x:v>
      </x:c>
    </x:row>
    <x:row r="30" ht="38" customHeight="1">
      <x:c r="B30" s="3" t="str">
        <x:v>R17</x:v>
      </x:c>
      <x:c r="C30" s="19" t="str">
        <x:v>Player-data ownership, export format and exit terms</x:v>
      </x:c>
      <x:c r="D30" s="20"/>
      <x:c r="E30" s="20"/>
      <x:c r="F30" s="20" t="str">
        <x:v>Unknown</x:v>
      </x:c>
      <x:c r="G30" s="21"/>
      <x:c r="H30" s="21"/>
      <x:c r="I30" s="23" t="str">
        <x:f>IF(D30="","Record priority",IF(E30="","Assign owner",IF(OR(F30="",F30="Unknown"),"Obtain evidence",IF(F30="Evidenced",IF(G30="","Add evidence reference","Review recorded evidence"),IF(F30="Gap","Resolve or accept gap",IF(F30="Not applicable",IF(H30="","Explain non-applicability","Review rationale"),"Select valid status"))))))</x:f>
        <x:v>Record priority</x:v>
      </x:c>
    </x:row>
    <x:row r="31" ht="38" customHeight="1">
      <x:c r="B31" s="3" t="str">
        <x:v>R18</x:v>
      </x:c>
      <x:c r="C31" s="19" t="str">
        <x:v>CRM, permissions and communication requirements</x:v>
      </x:c>
      <x:c r="D31" s="20"/>
      <x:c r="E31" s="20"/>
      <x:c r="F31" s="20" t="str">
        <x:v>Unknown</x:v>
      </x:c>
      <x:c r="G31" s="21"/>
      <x:c r="H31" s="21"/>
      <x:c r="I31" s="23" t="str">
        <x:f>IF(D31="","Record priority",IF(E31="","Assign owner",IF(OR(F31="",F31="Unknown"),"Obtain evidence",IF(F31="Evidenced",IF(G31="","Add evidence reference","Review recorded evidence"),IF(F31="Gap","Resolve or accept gap",IF(F31="Not applicable",IF(H31="","Explain non-applicability","Review rationale"),"Select valid status"))))))</x:f>
        <x:v>Record priority</x:v>
      </x:c>
    </x:row>
    <x:row r="32" ht="38" customHeight="1">
      <x:c r="B32" s="3" t="str">
        <x:v>R19</x:v>
      </x:c>
      <x:c r="C32" s="19" t="str">
        <x:v>Affiliate rules, adjustments and fraud controls</x:v>
      </x:c>
      <x:c r="D32" s="20"/>
      <x:c r="E32" s="20"/>
      <x:c r="F32" s="20" t="str">
        <x:v>Unknown</x:v>
      </x:c>
      <x:c r="G32" s="21"/>
      <x:c r="H32" s="21"/>
      <x:c r="I32" s="23" t="str">
        <x:f>IF(D32="","Record priority",IF(E32="","Assign owner",IF(OR(F32="",F32="Unknown"),"Obtain evidence",IF(F32="Evidenced",IF(G32="","Add evidence reference","Review recorded evidence"),IF(F32="Gap","Resolve or accept gap",IF(F32="Not applicable",IF(H32="","Explain non-applicability","Review rationale"),"Select valid status"))))))</x:f>
        <x:v>Record priority</x:v>
      </x:c>
    </x:row>
    <x:row r="33" ht="38" customHeight="1">
      <x:c r="B33" s="3" t="str">
        <x:v>R20</x:v>
      </x:c>
      <x:c r="C33" s="19" t="str">
        <x:v>Retail / agent operations and channel reconciliation</x:v>
      </x:c>
      <x:c r="D33" s="20"/>
      <x:c r="E33" s="20"/>
      <x:c r="F33" s="20" t="str">
        <x:v>Unknown</x:v>
      </x:c>
      <x:c r="G33" s="21"/>
      <x:c r="H33" s="21"/>
      <x:c r="I33" s="23" t="str">
        <x:f>IF(D33="","Record priority",IF(E33="","Assign owner",IF(OR(F33="",F33="Unknown"),"Obtain evidence",IF(F33="Evidenced",IF(G33="","Add evidence reference","Review recorded evidence"),IF(F33="Gap","Resolve or accept gap",IF(F33="Not applicable",IF(H33="","Explain non-applicability","Review rationale"),"Select valid status"))))))</x:f>
        <x:v>Record priority</x:v>
      </x:c>
    </x:row>
    <x:row r="34" ht="38" customHeight="1">
      <x:c r="B34" s="3" t="str">
        <x:v>R21</x:v>
      </x:c>
      <x:c r="C34" s="19" t="str">
        <x:v>Locale, currency and mobile journey requirements</x:v>
      </x:c>
      <x:c r="D34" s="20"/>
      <x:c r="E34" s="20"/>
      <x:c r="F34" s="20" t="str">
        <x:v>Unknown</x:v>
      </x:c>
      <x:c r="G34" s="21"/>
      <x:c r="H34" s="21"/>
      <x:c r="I34" s="23" t="str">
        <x:f>IF(D34="","Record priority",IF(E34="","Assign owner",IF(OR(F34="",F34="Unknown"),"Obtain evidence",IF(F34="Evidenced",IF(G34="","Add evidence reference","Review recorded evidence"),IF(F34="Gap","Resolve or accept gap",IF(F34="Not applicable",IF(H34="","Explain non-applicability","Review rationale"),"Select valid status"))))))</x:f>
        <x:v>Record priority</x:v>
      </x:c>
    </x:row>
    <x:row r="35" ht="38" customHeight="1">
      <x:c r="B35" s="3" t="str">
        <x:v>R22</x:v>
      </x:c>
      <x:c r="C35" s="19" t="str">
        <x:v>Implementation dependencies and launch acceptance</x:v>
      </x:c>
      <x:c r="D35" s="20"/>
      <x:c r="E35" s="20"/>
      <x:c r="F35" s="20" t="str">
        <x:v>Unknown</x:v>
      </x:c>
      <x:c r="G35" s="21"/>
      <x:c r="H35" s="21"/>
      <x:c r="I35" s="23" t="str">
        <x:f>IF(D35="","Record priority",IF(E35="","Assign owner",IF(OR(F35="",F35="Unknown"),"Obtain evidence",IF(F35="Evidenced",IF(G35="","Add evidence reference","Review recorded evidence"),IF(F35="Gap","Resolve or accept gap",IF(F35="Not applicable",IF(H35="","Explain non-applicability","Review rationale"),"Select valid status"))))))</x:f>
        <x:v>Record priority</x:v>
      </x:c>
    </x:row>
    <x:row r="36" ht="38" customHeight="1">
      <x:c r="B36" s="3" t="str">
        <x:v>R23</x:v>
      </x:c>
      <x:c r="C36" s="19" t="str">
        <x:v>Support hours, escalation and operator staffing</x:v>
      </x:c>
      <x:c r="D36" s="20"/>
      <x:c r="E36" s="20"/>
      <x:c r="F36" s="20" t="str">
        <x:v>Unknown</x:v>
      </x:c>
      <x:c r="G36" s="21"/>
      <x:c r="H36" s="21"/>
      <x:c r="I36" s="23" t="str">
        <x:f>IF(D36="","Record priority",IF(E36="","Assign owner",IF(OR(F36="",F36="Unknown"),"Obtain evidence",IF(F36="Evidenced",IF(G36="","Add evidence reference","Review recorded evidence"),IF(F36="Gap","Resolve or accept gap",IF(F36="Not applicable",IF(H36="","Explain non-applicability","Review rationale"),"Select valid status"))))))</x:f>
        <x:v>Record priority</x:v>
      </x:c>
    </x:row>
    <x:row r="37" ht="38" customHeight="1">
      <x:c r="B37" s="3" t="str">
        <x:v>R24</x:v>
      </x:c>
      <x:c r="C37" s="19" t="str">
        <x:v>Setup, recurring fees, minimums and change costs</x:v>
      </x:c>
      <x:c r="D37" s="20"/>
      <x:c r="E37" s="20"/>
      <x:c r="F37" s="20" t="str">
        <x:v>Unknown</x:v>
      </x:c>
      <x:c r="G37" s="21"/>
      <x:c r="H37" s="21"/>
      <x:c r="I37" s="23" t="str">
        <x:f>IF(D37="","Record priority",IF(E37="","Assign owner",IF(OR(F37="",F37="Unknown"),"Obtain evidence",IF(F37="Evidenced",IF(G37="","Add evidence reference","Review recorded evidence"),IF(F37="Gap","Resolve or accept gap",IF(F37="Not applicable",IF(H37="","Explain non-applicability","Review rationale"),"Select valid status"))))))</x:f>
        <x:v>Record priority</x:v>
      </x:c>
    </x:row>
    <x:row r="38" ht="22" customHeight="1">
      <x:c r="B38" s="3"/>
      <x:c r="C38" s="3"/>
      <x:c r="D38" s="3"/>
      <x:c r="E38" s="3"/>
      <x:c r="F38" s="3"/>
      <x:c r="G38" s="3"/>
      <x:c r="H38" s="3"/>
      <x:c r="I38" s="3"/>
    </x:row>
    <x:row r="39" ht="22" customHeight="1">
      <x:c r="B39" s="3"/>
      <x:c r="C39" s="3"/>
      <x:c r="D39" s="3"/>
      <x:c r="E39" s="3"/>
      <x:c r="F39" s="3"/>
      <x:c r="G39" s="3"/>
      <x:c r="H39" s="3"/>
      <x:c r="I39" s="3"/>
    </x:row>
    <x:row r="40" ht="22" customHeight="1">
      <x:c r="B40" s="3"/>
      <x:c r="C40" s="3"/>
      <x:c r="D40" s="3"/>
      <x:c r="E40" s="3"/>
      <x:c r="F40" s="3"/>
      <x:c r="G40" s="3"/>
      <x:c r="H40" s="3"/>
      <x:c r="I40" s="3"/>
    </x:row>
  </x:sheetData>
  <x:conditionalFormatting sqref="F14:F37">
    <x:cfRule type="containsText" dxfId="0" priority="1" operator="containsText" text="Gap"/>
    <x:cfRule type="containsText" dxfId="1" priority="2" operator="containsText" text="Unknown"/>
  </x:conditionalFormatting>
  <x:dataValidations count="2">
    <x:dataValidation type="list" sqref="D14:D37">
      <x:formula1>"Required,Preferred"</x:formula1>
    </x:dataValidation>
    <x:dataValidation type="list" sqref="F14:F37">
      <x:formula1>"Unknown,Evidenced,Gap,Not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1334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54" hidden="0" customWidth="1"/>
    <x:col min="3" max="3" width="4" hidden="0" customWidth="1"/>
    <x:col min="4" max="4" width="20" hidden="0" customWidth="1"/>
    <x:col min="5" max="5" width="17" hidden="0" customWidth="1"/>
    <x:col min="6" max="6" width="17" hidden="0" customWidth="1"/>
    <x:col min="7" max="7" width="17" hidden="0" customWidth="1"/>
    <x:col min="8" max="8" width="3" hidden="0" customWidth="1"/>
    <x:col min="9" max="9" width="54" hidden="0" customWidth="1"/>
  </x:cols>
  <x:sheetData>
    <x:row r="1" ht="22" customHeight="1"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B2" s="4" t="str">
        <x:v>WhiteLotto Operator Decision Pack: 3-year TCO</x:v>
      </x:c>
      <x:c r="C2" s="3"/>
      <x:c r="D2" s="3"/>
      <x:c r="E2" s="3"/>
      <x:c r="F2" s="3"/>
      <x:c r="G2" s="3"/>
      <x:c r="H2" s="3"/>
      <x:c r="I2" s="3"/>
    </x:row>
    <x:row r="3" ht="22" customHeight="1">
      <x:c r="B3" s="5"/>
      <x:c r="C3" s="5"/>
      <x:c r="D3" s="5"/>
      <x:c r="E3" s="5"/>
      <x:c r="F3" s="5"/>
      <x:c r="G3" s="5"/>
      <x:c r="H3" s="5"/>
      <x:c r="I3" s="5"/>
    </x:row>
    <x:row r="4" ht="22" customHeight="1">
      <x:c r="B4" s="3" t="str">
        <x:v>Currency (one currency, no FX conversion)</x:v>
      </x:c>
      <x:c r="C4" s="3"/>
      <x:c r="D4" s="3"/>
      <x:c r="E4" s="9"/>
      <x:c r="F4" s="3"/>
      <x:c r="G4" s="3"/>
      <x:c r="H4" s="3"/>
      <x:c r="I4" s="3"/>
    </x:row>
    <x:row r="5" ht="26" customHeight="1">
      <x:c r="B5" s="3" t="str">
        <x:v>Amber / blue: enter operator data. Blank is not zero. Enter 0 for a known zero.</x:v>
      </x:c>
      <x:c r="C5" s="3"/>
      <x:c r="D5" s="3"/>
      <x:c r="E5" s="3"/>
      <x:c r="F5" s="3"/>
      <x:c r="G5" s="3"/>
      <x:c r="H5" s="3"/>
      <x:c r="I5" s="3"/>
    </x:row>
    <x:row r="6" ht="26" customHeight="1">
      <x:c r="B6" s="15" t="str">
        <x:v>Cost / operating driver</x:v>
      </x:c>
      <x:c r="C6" s="16"/>
      <x:c r="D6" s="16"/>
      <x:c r="E6" s="16" t="str">
        <x:v>Year 1</x:v>
      </x:c>
      <x:c r="F6" s="16" t="str">
        <x:v>Year 2</x:v>
      </x:c>
      <x:c r="G6" s="17" t="str">
        <x:v>Year 3</x:v>
      </x:c>
      <x:c r="H6" s="3"/>
      <x:c r="I6" s="26" t="str">
        <x:v>Use one consistent currency and full 12-month operating periods. No default prices or forecasts. n.a. means a required numeric input or definition is missing.</x:v>
      </x:c>
    </x:row>
    <x:row r="7" ht="26" customHeight="1">
      <x:c r="B7" s="3" t="str">
        <x:v>Annual scoped TCO</x:v>
      </x:c>
      <x:c r="C7" s="3"/>
      <x:c r="D7" s="3"/>
      <x:c r="E7" s="42" t="str">
        <x:f>IF(OR($E$4="",$I$16=""),"n.a.",IF(COUNT(E38,E44)=2,SUM(E38,E44),"n.a."))</x:f>
        <x:v>n.a.</x:v>
      </x:c>
      <x:c r="F7" s="42" t="str">
        <x:f>IF(OR($E$4="",$I$16=""),"n.a.",IF(COUNT(F38)=1,SUM(F38),"n.a."))</x:f>
        <x:v>n.a.</x:v>
      </x:c>
      <x:c r="G7" s="42" t="str">
        <x:f>IF(OR($E$4="",$I$16=""),"n.a.",IF(COUNT(G38)=1,SUM(G38),"n.a."))</x:f>
        <x:v>n.a.</x:v>
      </x:c>
      <x:c r="H7" s="3"/>
      <x:c r="I7" s="3"/>
    </x:row>
    <x:row r="8" ht="26" customHeight="1">
      <x:c r="B8" s="3" t="str">
        <x:v>Three-year scoped TCO</x:v>
      </x:c>
      <x:c r="C8" s="3"/>
      <x:c r="D8" s="3"/>
      <x:c r="E8" s="42" t="str">
        <x:f>IF(COUNT(E7,F7,G7)=3,SUM(E7,F7,G7),"n.a.")</x:f>
        <x:v>n.a.</x:v>
      </x:c>
      <x:c r="F8" s="30"/>
      <x:c r="G8" s="30"/>
      <x:c r="H8" s="3"/>
      <x:c r="I8" s="3"/>
    </x:row>
    <x:row r="9" ht="22" customHeight="1">
      <x:c r="B9" s="3"/>
      <x:c r="C9" s="3"/>
      <x:c r="D9" s="3"/>
      <x:c r="E9" s="3"/>
      <x:c r="F9" s="3"/>
      <x:c r="G9" s="3"/>
      <x:c r="H9" s="3"/>
      <x:c r="I9" s="3"/>
    </x:row>
    <x:row r="10" ht="54" customHeight="1">
      <x:c r="B10" s="3"/>
      <x:c r="C10" s="3"/>
      <x:c r="D10" s="3"/>
      <x:c r="E10" s="3"/>
      <x:c r="F10" s="3"/>
      <x:c r="G10" s="3"/>
      <x:c r="H10" s="3"/>
      <x:c r="I10" s="26" t="str">
        <x:v>Scope: quoted platform, setup, selected third parties and operator costs. Not a P&amp;L. Excludes prizes, tax, financing and working capital. Avoid counting the same fee twice.</x:v>
      </x:c>
    </x:row>
    <x:row r="11" ht="25" customHeight="1">
      <x:c r="B11" s="31" t="str">
        <x:v>Platform contract inputs</x:v>
      </x:c>
      <x:c r="C11" s="31"/>
      <x:c r="D11" s="31"/>
      <x:c r="E11" s="31"/>
      <x:c r="F11" s="31"/>
      <x:c r="G11" s="31"/>
      <x:c r="H11" s="3"/>
      <x:c r="I11" s="3"/>
    </x:row>
    <x:row r="12" ht="22" customHeight="1">
      <x:c r="B12" s="3" t="str">
        <x:v>Fixed annual software fee</x:v>
      </x:c>
      <x:c r="C12" s="3"/>
      <x:c r="D12" s="3"/>
      <x:c r="E12" s="33"/>
      <x:c r="F12" s="33"/>
      <x:c r="G12" s="33"/>
      <x:c r="H12" s="3"/>
      <x:c r="I12" s="3"/>
    </x:row>
    <x:row r="13" ht="22" customHeight="1">
      <x:c r="B13" s="3" t="str">
        <x:v>Revenue-share rate</x:v>
      </x:c>
      <x:c r="C13" s="3"/>
      <x:c r="D13" s="3"/>
      <x:c r="E13" s="35"/>
      <x:c r="F13" s="35"/>
      <x:c r="G13" s="35"/>
      <x:c r="H13" s="3"/>
      <x:c r="I13" s="26" t="str">
        <x:v>Enter contract rates. A zero rate is valid; an empty rate is missing.</x:v>
      </x:c>
    </x:row>
    <x:row r="14" ht="22" customHeight="1">
      <x:c r="B14" s="3" t="str">
        <x:v>Monthly minimum fee</x:v>
      </x:c>
      <x:c r="C14" s="3"/>
      <x:c r="D14" s="3"/>
      <x:c r="E14" s="33"/>
      <x:c r="F14" s="33"/>
      <x:c r="G14" s="33"/>
      <x:c r="H14" s="3"/>
      <x:c r="I14" s="26" t="str">
        <x:v>Minimum is billed separately in every month. Enter 0 if there is no minimum.</x:v>
      </x:c>
    </x:row>
    <x:row r="15" ht="22" customHeight="1">
      <x:c r="B15" s="3" t="str">
        <x:v>Minimum / share billing rule</x:v>
      </x:c>
      <x:c r="C15" s="3"/>
      <x:c r="D15" s="3"/>
      <x:c r="E15" s="9"/>
      <x:c r="F15" s="3"/>
      <x:c r="G15" s="3"/>
      <x:c r="H15" s="3"/>
      <x:c r="I15" s="26" t="str">
        <x:v>One contract rule applies to all three years. Select the actual agreed billing treatment.</x:v>
      </x:c>
    </x:row>
    <x:row r="16" ht="22" customHeight="1">
      <x:c r="B16" s="3" t="str">
        <x:v>Revenue-share base definition</x:v>
      </x:c>
      <x:c r="C16" s="3"/>
      <x:c r="D16" s="3"/>
      <x:c r="E16" s="3"/>
      <x:c r="F16" s="3"/>
      <x:c r="G16" s="3"/>
      <x:c r="H16" s="3"/>
      <x:c r="I16" s="21"/>
    </x:row>
    <x:row r="17" ht="40" customHeight="1">
      <x:c r="B17" s="3"/>
      <x:c r="C17" s="3"/>
      <x:c r="D17" s="3"/>
      <x:c r="E17" s="3"/>
      <x:c r="F17" s="3"/>
      <x:c r="G17" s="3"/>
      <x:c r="H17" s="3"/>
      <x:c r="I17" s="26" t="str">
        <x:v>Define the billed base and exclusions in the amber field above. This is not assumed to equal player receipts or operating contribution.</x:v>
      </x:c>
    </x:row>
    <x:row r="18" ht="22" customHeight="1">
      <x:c r="B18" s="3" t="str">
        <x:v>Calculated annual revenue share</x:v>
      </x:c>
      <x:c r="C18" s="3"/>
      <x:c r="D18" s="3"/>
      <x:c r="E18" s="41" t="str">
        <x:f>IF(COUNT(E48:E59)=12,SUM(E48:E59),"n.a.")</x:f>
        <x:v>n.a.</x:v>
      </x:c>
      <x:c r="F18" s="41" t="str">
        <x:f>IF(COUNT(E60:E71)=12,SUM(E60:E71),"n.a.")</x:f>
        <x:v>n.a.</x:v>
      </x:c>
      <x:c r="G18" s="41" t="str">
        <x:f>IF(COUNT(E72:E83)=12,SUM(E72:E83),"n.a.")</x:f>
        <x:v>n.a.</x:v>
      </x:c>
      <x:c r="H18" s="3"/>
      <x:c r="I18" s="3"/>
    </x:row>
    <x:row r="19" ht="22" customHeight="1">
      <x:c r="B19" s="3" t="str">
        <x:v>Calculated annual minimum</x:v>
      </x:c>
      <x:c r="C19" s="3"/>
      <x:c r="D19" s="3"/>
      <x:c r="E19" s="41" t="str">
        <x:f>IF(ISNUMBER(E14),E14*12,"n.a.")</x:f>
        <x:v>n.a.</x:v>
      </x:c>
      <x:c r="F19" s="41" t="str">
        <x:f>IF(ISNUMBER(F14),F14*12,"n.a.")</x:f>
        <x:v>n.a.</x:v>
      </x:c>
      <x:c r="G19" s="41" t="str">
        <x:f>IF(ISNUMBER(G14),G14*12,"n.a.")</x:f>
        <x:v>n.a.</x:v>
      </x:c>
      <x:c r="H19" s="3"/>
      <x:c r="I19" s="3"/>
    </x:row>
    <x:row r="20" ht="22" customHeight="1">
      <x:c r="B20" s="43" t="str">
        <x:v>Charged annual platform variable fee</x:v>
      </x:c>
      <x:c r="C20" s="43"/>
      <x:c r="D20" s="43"/>
      <x:c r="E20" s="44" t="str">
        <x:f>IF(COUNT(G48:G59)=12,SUM(G48:G59),"n.a.")</x:f>
        <x:v>n.a.</x:v>
      </x:c>
      <x:c r="F20" s="44" t="str">
        <x:f>IF(COUNT(G60:G71)=12,SUM(G60:G71),"n.a.")</x:f>
        <x:v>n.a.</x:v>
      </x:c>
      <x:c r="G20" s="44" t="str">
        <x:f>IF(COUNT(G72:G83)=12,SUM(G72:G83),"n.a.")</x:f>
        <x:v>n.a.</x:v>
      </x:c>
      <x:c r="H20" s="3"/>
      <x:c r="I20" s="3"/>
    </x:row>
    <x:row r="21" ht="22" customHeight="1">
      <x:c r="B21" s="3"/>
      <x:c r="C21" s="3"/>
      <x:c r="D21" s="3"/>
      <x:c r="E21" s="3"/>
      <x:c r="F21" s="3"/>
      <x:c r="G21" s="3"/>
      <x:c r="H21" s="3"/>
      <x:c r="I21" s="3"/>
    </x:row>
    <x:row r="22" ht="25" customHeight="1">
      <x:c r="B22" s="31" t="str">
        <x:v>Third-party costs</x:v>
      </x:c>
      <x:c r="C22" s="31"/>
      <x:c r="D22" s="31"/>
      <x:c r="E22" s="31"/>
      <x:c r="F22" s="31"/>
      <x:c r="G22" s="31"/>
      <x:c r="H22" s="3"/>
      <x:c r="I22" s="3"/>
    </x:row>
    <x:row r="23" ht="22" customHeight="1">
      <x:c r="B23" s="3" t="str">
        <x:v>Payment transactions (annual count)</x:v>
      </x:c>
      <x:c r="C23" s="3"/>
      <x:c r="D23" s="3"/>
      <x:c r="E23" s="37"/>
      <x:c r="F23" s="37"/>
      <x:c r="G23" s="37"/>
      <x:c r="H23" s="3"/>
      <x:c r="I23" s="3"/>
    </x:row>
    <x:row r="24" ht="22" customHeight="1">
      <x:c r="B24" s="3" t="str">
        <x:v>Payment fee per transaction</x:v>
      </x:c>
      <x:c r="C24" s="3"/>
      <x:c r="D24" s="3"/>
      <x:c r="E24" s="33"/>
      <x:c r="F24" s="33"/>
      <x:c r="G24" s="33"/>
      <x:c r="H24" s="3"/>
      <x:c r="I24" s="3"/>
    </x:row>
    <x:row r="25" ht="22" customHeight="1">
      <x:c r="B25" s="3" t="str">
        <x:v>Calculated payment fees</x:v>
      </x:c>
      <x:c r="C25" s="3"/>
      <x:c r="D25" s="3"/>
      <x:c r="E25" s="41" t="str">
        <x:f>IF(COUNT(E23,E24)=2,PRODUCT(E23,E24),"n.a.")</x:f>
        <x:v>n.a.</x:v>
      </x:c>
      <x:c r="F25" s="41" t="str">
        <x:f>IF(COUNT(F23,F24)=2,PRODUCT(F23,F24),"n.a.")</x:f>
        <x:v>n.a.</x:v>
      </x:c>
      <x:c r="G25" s="41" t="str">
        <x:f>IF(COUNT(G23,G24)=2,PRODUCT(G23,G24),"n.a.")</x:f>
        <x:v>n.a.</x:v>
      </x:c>
      <x:c r="H25" s="3"/>
      <x:c r="I25" s="3"/>
    </x:row>
    <x:row r="26" ht="22" customHeight="1">
      <x:c r="B26" s="3" t="str">
        <x:v>KYC checks (annual count)</x:v>
      </x:c>
      <x:c r="C26" s="3"/>
      <x:c r="D26" s="3"/>
      <x:c r="E26" s="37"/>
      <x:c r="F26" s="37"/>
      <x:c r="G26" s="37"/>
      <x:c r="H26" s="3"/>
      <x:c r="I26" s="3"/>
    </x:row>
    <x:row r="27" ht="22" customHeight="1">
      <x:c r="B27" s="3" t="str">
        <x:v>KYC fee per check</x:v>
      </x:c>
      <x:c r="C27" s="3"/>
      <x:c r="D27" s="3"/>
      <x:c r="E27" s="33"/>
      <x:c r="F27" s="33"/>
      <x:c r="G27" s="33"/>
      <x:c r="H27" s="3"/>
      <x:c r="I27" s="3"/>
    </x:row>
    <x:row r="28" ht="22" customHeight="1">
      <x:c r="B28" s="3" t="str">
        <x:v>Calculated KYC fees</x:v>
      </x:c>
      <x:c r="C28" s="3"/>
      <x:c r="D28" s="3"/>
      <x:c r="E28" s="41" t="str">
        <x:f>IF(COUNT(E26,E27)=2,PRODUCT(E26,E27),"n.a.")</x:f>
        <x:v>n.a.</x:v>
      </x:c>
      <x:c r="F28" s="41" t="str">
        <x:f>IF(COUNT(F26,F27)=2,PRODUCT(F26,F27),"n.a.")</x:f>
        <x:v>n.a.</x:v>
      </x:c>
      <x:c r="G28" s="41" t="str">
        <x:f>IF(COUNT(G26,G27)=2,PRODUCT(G26,G27),"n.a.")</x:f>
        <x:v>n.a.</x:v>
      </x:c>
      <x:c r="H28" s="3"/>
      <x:c r="I28" s="3"/>
    </x:row>
    <x:row r="29" ht="22" customHeight="1">
      <x:c r="B29" s="3" t="str">
        <x:v>Other third-party annual cost</x:v>
      </x:c>
      <x:c r="C29" s="3"/>
      <x:c r="D29" s="3"/>
      <x:c r="E29" s="33"/>
      <x:c r="F29" s="33"/>
      <x:c r="G29" s="33"/>
      <x:c r="H29" s="3"/>
      <x:c r="I29" s="3"/>
    </x:row>
    <x:row r="30" ht="22" customHeight="1">
      <x:c r="B30" s="43" t="str">
        <x:v>Third-party annual costs</x:v>
      </x:c>
      <x:c r="C30" s="43"/>
      <x:c r="D30" s="43"/>
      <x:c r="E30" s="44" t="str">
        <x:f>IF(COUNT(E25,E28,E29)=3,SUM(E25,E28,E29),"n.a.")</x:f>
        <x:v>n.a.</x:v>
      </x:c>
      <x:c r="F30" s="44" t="str">
        <x:f>IF(COUNT(F25,F28,F29)=3,SUM(F25,F28,F29),"n.a.")</x:f>
        <x:v>n.a.</x:v>
      </x:c>
      <x:c r="G30" s="44" t="str">
        <x:f>IF(COUNT(G25,G28,G29)=3,SUM(G25,G28,G29),"n.a.")</x:f>
        <x:v>n.a.</x:v>
      </x:c>
      <x:c r="H30" s="3"/>
      <x:c r="I30" s="3"/>
    </x:row>
    <x:row r="31" ht="22" customHeight="1">
      <x:c r="B31" s="3"/>
      <x:c r="C31" s="3"/>
      <x:c r="D31" s="3"/>
      <x:c r="E31" s="3"/>
      <x:c r="F31" s="3"/>
      <x:c r="G31" s="3"/>
      <x:c r="H31" s="3"/>
      <x:c r="I31" s="3"/>
    </x:row>
    <x:row r="32" ht="25" customHeight="1">
      <x:c r="B32" s="31" t="str">
        <x:v>Operator costs</x:v>
      </x:c>
      <x:c r="C32" s="31"/>
      <x:c r="D32" s="31"/>
      <x:c r="E32" s="31"/>
      <x:c r="F32" s="31"/>
      <x:c r="G32" s="31"/>
      <x:c r="H32" s="3"/>
      <x:c r="I32" s="3"/>
    </x:row>
    <x:row r="33" ht="22" customHeight="1">
      <x:c r="B33" s="3" t="str">
        <x:v>Personnel / support annual cost</x:v>
      </x:c>
      <x:c r="C33" s="3"/>
      <x:c r="D33" s="3"/>
      <x:c r="E33" s="33"/>
      <x:c r="F33" s="33"/>
      <x:c r="G33" s="33"/>
      <x:c r="H33" s="3"/>
      <x:c r="I33" s="3"/>
    </x:row>
    <x:row r="34" ht="22" customHeight="1">
      <x:c r="B34" s="3" t="str">
        <x:v>Marketing annual cost</x:v>
      </x:c>
      <x:c r="C34" s="3"/>
      <x:c r="D34" s="3"/>
      <x:c r="E34" s="33"/>
      <x:c r="F34" s="33"/>
      <x:c r="G34" s="33"/>
      <x:c r="H34" s="3"/>
      <x:c r="I34" s="3"/>
    </x:row>
    <x:row r="35" ht="22" customHeight="1">
      <x:c r="B35" s="3" t="str">
        <x:v>Hosting / other annual operator cost</x:v>
      </x:c>
      <x:c r="C35" s="3"/>
      <x:c r="D35" s="3"/>
      <x:c r="E35" s="33"/>
      <x:c r="F35" s="33"/>
      <x:c r="G35" s="33"/>
      <x:c r="H35" s="3"/>
      <x:c r="I35" s="3"/>
    </x:row>
    <x:row r="36" ht="22" customHeight="1">
      <x:c r="B36" s="43" t="str">
        <x:v>Operator annual costs</x:v>
      </x:c>
      <x:c r="C36" s="43"/>
      <x:c r="D36" s="43"/>
      <x:c r="E36" s="44" t="str">
        <x:f>IF(COUNT(E33,E34,E35)=3,SUM(E33,E34,E35),"n.a.")</x:f>
        <x:v>n.a.</x:v>
      </x:c>
      <x:c r="F36" s="44" t="str">
        <x:f>IF(COUNT(F33,F34,F35)=3,SUM(F33,F34,F35),"n.a.")</x:f>
        <x:v>n.a.</x:v>
      </x:c>
      <x:c r="G36" s="44" t="str">
        <x:f>IF(COUNT(G33,G34,G35)=3,SUM(G33,G34,G35),"n.a.")</x:f>
        <x:v>n.a.</x:v>
      </x:c>
      <x:c r="H36" s="3"/>
      <x:c r="I36" s="3"/>
    </x:row>
    <x:row r="37" ht="22" customHeight="1">
      <x:c r="B37" s="3"/>
      <x:c r="C37" s="3"/>
      <x:c r="D37" s="3"/>
      <x:c r="E37" s="3"/>
      <x:c r="F37" s="3"/>
      <x:c r="G37" s="3"/>
      <x:c r="H37" s="3"/>
      <x:c r="I37" s="3"/>
    </x:row>
    <x:row r="38" ht="22" customHeight="1">
      <x:c r="B38" s="43" t="str">
        <x:v>Recurring annual scoped TCO</x:v>
      </x:c>
      <x:c r="C38" s="43"/>
      <x:c r="D38" s="43"/>
      <x:c r="E38" s="44" t="str">
        <x:f>IF(COUNT(E12,E20,E30,E36)=4,SUM(E12,E20,E30,E36),"n.a.")</x:f>
        <x:v>n.a.</x:v>
      </x:c>
      <x:c r="F38" s="44" t="str">
        <x:f>IF(COUNT(F12,F20,F30,F36)=4,SUM(F12,F20,F30,F36),"n.a.")</x:f>
        <x:v>n.a.</x:v>
      </x:c>
      <x:c r="G38" s="44" t="str">
        <x:f>IF(COUNT(G12,G20,G30,G36)=4,SUM(G12,G20,G30,G36),"n.a.")</x:f>
        <x:v>n.a.</x:v>
      </x:c>
      <x:c r="H38" s="3"/>
      <x:c r="I38" s="3"/>
    </x:row>
    <x:row r="39" ht="25" customHeight="1">
      <x:c r="B39" s="31" t="str">
        <x:v>Setup costs (Year 1 only)</x:v>
      </x:c>
      <x:c r="C39" s="31"/>
      <x:c r="D39" s="31"/>
      <x:c r="E39" s="31"/>
      <x:c r="F39" s="31"/>
      <x:c r="G39" s="31"/>
      <x:c r="H39" s="3"/>
      <x:c r="I39" s="3"/>
    </x:row>
    <x:row r="40" ht="22" customHeight="1">
      <x:c r="B40" s="3" t="str">
        <x:v>Integration one-off cost</x:v>
      </x:c>
      <x:c r="C40" s="3"/>
      <x:c r="D40" s="3"/>
      <x:c r="E40" s="33"/>
      <x:c r="F40" s="3"/>
      <x:c r="G40" s="3"/>
      <x:c r="H40" s="3"/>
      <x:c r="I40" s="26" t="str">
        <x:v>Enter 0 for costs confirmed not applicable. Setup is included once in Year 1.</x:v>
      </x:c>
    </x:row>
    <x:row r="41" ht="22" customHeight="1">
      <x:c r="B41" s="3" t="str">
        <x:v>Migration one-off cost</x:v>
      </x:c>
      <x:c r="C41" s="3"/>
      <x:c r="D41" s="3"/>
      <x:c r="E41" s="33"/>
      <x:c r="F41" s="3"/>
      <x:c r="G41" s="3"/>
      <x:c r="H41" s="3"/>
      <x:c r="I41" s="3"/>
    </x:row>
    <x:row r="42" ht="22" customHeight="1">
      <x:c r="B42" s="3" t="str">
        <x:v>Testing / certification one-off cost</x:v>
      </x:c>
      <x:c r="C42" s="3"/>
      <x:c r="D42" s="3"/>
      <x:c r="E42" s="33"/>
      <x:c r="F42" s="3"/>
      <x:c r="G42" s="3"/>
      <x:c r="H42" s="3"/>
      <x:c r="I42" s="3"/>
    </x:row>
    <x:row r="43" ht="22" customHeight="1">
      <x:c r="B43" s="3" t="str">
        <x:v>Other one-off setup cost</x:v>
      </x:c>
      <x:c r="C43" s="3"/>
      <x:c r="D43" s="3"/>
      <x:c r="E43" s="33"/>
      <x:c r="F43" s="3"/>
      <x:c r="G43" s="3"/>
      <x:c r="H43" s="3"/>
      <x:c r="I43" s="3"/>
    </x:row>
    <x:row r="44" ht="22" customHeight="1">
      <x:c r="B44" s="43" t="str">
        <x:v>Total one-off setup costs</x:v>
      </x:c>
      <x:c r="C44" s="43"/>
      <x:c r="D44" s="43"/>
      <x:c r="E44" s="44" t="str">
        <x:f>IF(COUNT(E40,E41,E42,E43)=4,SUM(E40,E41,E42,E43),"n.a.")</x:f>
        <x:v>n.a.</x:v>
      </x:c>
      <x:c r="F44" s="43"/>
      <x:c r="G44" s="43"/>
      <x:c r="H44" s="3"/>
      <x:c r="I44" s="3"/>
    </x:row>
    <x:row r="45" ht="22" customHeight="1">
      <x:c r="B45" s="3"/>
      <x:c r="C45" s="3"/>
      <x:c r="D45" s="3"/>
      <x:c r="E45" s="3"/>
      <x:c r="F45" s="3"/>
      <x:c r="G45" s="3"/>
      <x:c r="H45" s="3"/>
      <x:c r="I45" s="3"/>
    </x:row>
    <x:row r="46" ht="25" customHeight="1">
      <x:c r="B46" s="31" t="str">
        <x:v>Monthly billed base and platform charge</x:v>
      </x:c>
      <x:c r="C46" s="31"/>
      <x:c r="D46" s="31"/>
      <x:c r="E46" s="31"/>
      <x:c r="F46" s="31"/>
      <x:c r="G46" s="31"/>
      <x:c r="H46" s="3"/>
      <x:c r="I46" s="3"/>
    </x:row>
    <x:row r="47" ht="48" customHeight="1">
      <x:c r="B47" s="15" t="str">
        <x:v>Contract month</x:v>
      </x:c>
      <x:c r="C47" s="16" t="str">
        <x:v>Year</x:v>
      </x:c>
      <x:c r="D47" s="16" t="str">
        <x:v>Revenue-share base</x:v>
      </x:c>
      <x:c r="E47" s="16" t="str">
        <x:v>Revenue share</x:v>
      </x:c>
      <x:c r="F47" s="16" t="str">
        <x:v>Minimum</x:v>
      </x:c>
      <x:c r="G47" s="17" t="str">
        <x:v>Charged fee</x:v>
      </x:c>
      <x:c r="H47" s="3"/>
      <x:c r="I47" s="26" t="str">
        <x:v>Enter the actual/forecast billed base for all 36 months. Monthly fee = higher of minimum or share, OR minimum + share. No flat-month approximation.</x:v>
      </x:c>
    </x:row>
    <x:row r="48" ht="22" customHeight="1">
      <x:c r="B48" s="3" t="str">
        <x:v>Month 1</x:v>
      </x:c>
      <x:c r="C48" s="3" t="n">
        <x:v>1</x:v>
      </x:c>
      <x:c r="D48" s="33"/>
      <x:c r="E48" s="41" t="str">
        <x:f>IF(AND(ISNUMBER(D48),ISNUMBER(CHOOSE(C48,$E$13,$F$13,$G$13))),D48*CHOOSE(C48,$E$13,$F$13,$G$13),"n.a.")</x:f>
        <x:v>n.a.</x:v>
      </x:c>
      <x:c r="F48" s="41" t="str">
        <x:f>IF(ISNUMBER(CHOOSE(C48,$E$14,$F$14,$G$14)),CHOOSE(C48,$E$14,$F$14,$G$14),"n.a.")</x:f>
        <x:v>n.a.</x:v>
      </x:c>
      <x:c r="G48" s="41" t="str">
        <x:f>IF(COUNT(E48:F48)&lt;&gt;2,"n.a.",IF($E$15="Higher of minimum or share",MAX(E48:F48),IF($E$15="Minimum plus share",SUM(E48:F48),"n.a.")))</x:f>
        <x:v>n.a.</x:v>
      </x:c>
      <x:c r="H48" s="3"/>
      <x:c r="I48" s="3"/>
    </x:row>
    <x:row r="49" ht="38" customHeight="1">
      <x:c r="B49" s="3" t="str">
        <x:v>Month 2</x:v>
      </x:c>
      <x:c r="C49" s="3" t="n">
        <x:v>1</x:v>
      </x:c>
      <x:c r="D49" s="33"/>
      <x:c r="E49" s="41" t="str">
        <x:f>IF(AND(ISNUMBER(D49),ISNUMBER(CHOOSE(C49,$E$13,$F$13,$G$13))),D49*CHOOSE(C49,$E$13,$F$13,$G$13),"n.a.")</x:f>
        <x:v>n.a.</x:v>
      </x:c>
      <x:c r="F49" s="41" t="str">
        <x:f>IF(ISNUMBER(CHOOSE(C49,$E$14,$F$14,$G$14)),CHOOSE(C49,$E$14,$F$14,$G$14),"n.a.")</x:f>
        <x:v>n.a.</x:v>
      </x:c>
      <x:c r="G49" s="41" t="str">
        <x:f>IF(COUNT(E49:F49)&lt;&gt;2,"n.a.",IF($E$15="Higher of minimum or share",MAX(E49:F49),IF($E$15="Minimum plus share",SUM(E49:F49),"n.a.")))</x:f>
        <x:v>n.a.</x:v>
      </x:c>
      <x:c r="H49" s="3"/>
      <x:c r="I49" s="46" t="str">
        <x:v>Ask about contract scope: https://whitelotto.com/contact/</x:v>
      </x:c>
    </x:row>
    <x:row r="50" ht="22" customHeight="1">
      <x:c r="B50" s="3" t="str">
        <x:v>Month 3</x:v>
      </x:c>
      <x:c r="C50" s="3" t="n">
        <x:v>1</x:v>
      </x:c>
      <x:c r="D50" s="33"/>
      <x:c r="E50" s="41" t="str">
        <x:f>IF(AND(ISNUMBER(D50),ISNUMBER(CHOOSE(C50,$E$13,$F$13,$G$13))),D50*CHOOSE(C50,$E$13,$F$13,$G$13),"n.a.")</x:f>
        <x:v>n.a.</x:v>
      </x:c>
      <x:c r="F50" s="41" t="str">
        <x:f>IF(ISNUMBER(CHOOSE(C50,$E$14,$F$14,$G$14)),CHOOSE(C50,$E$14,$F$14,$G$14),"n.a.")</x:f>
        <x:v>n.a.</x:v>
      </x:c>
      <x:c r="G50" s="41" t="str">
        <x:f>IF(COUNT(E50:F50)&lt;&gt;2,"n.a.",IF($E$15="Higher of minimum or share",MAX(E50:F50),IF($E$15="Minimum plus share",SUM(E50:F50),"n.a.")))</x:f>
        <x:v>n.a.</x:v>
      </x:c>
      <x:c r="H50" s="3"/>
      <x:c r="I50" s="3"/>
    </x:row>
    <x:row r="51" ht="22" customHeight="1">
      <x:c r="B51" s="3" t="str">
        <x:v>Month 4</x:v>
      </x:c>
      <x:c r="C51" s="3" t="n">
        <x:v>1</x:v>
      </x:c>
      <x:c r="D51" s="33"/>
      <x:c r="E51" s="41" t="str">
        <x:f>IF(AND(ISNUMBER(D51),ISNUMBER(CHOOSE(C51,$E$13,$F$13,$G$13))),D51*CHOOSE(C51,$E$13,$F$13,$G$13),"n.a.")</x:f>
        <x:v>n.a.</x:v>
      </x:c>
      <x:c r="F51" s="41" t="str">
        <x:f>IF(ISNUMBER(CHOOSE(C51,$E$14,$F$14,$G$14)),CHOOSE(C51,$E$14,$F$14,$G$14),"n.a.")</x:f>
        <x:v>n.a.</x:v>
      </x:c>
      <x:c r="G51" s="41" t="str">
        <x:f>IF(COUNT(E51:F51)&lt;&gt;2,"n.a.",IF($E$15="Higher of minimum or share",MAX(E51:F51),IF($E$15="Minimum plus share",SUM(E51:F51),"n.a.")))</x:f>
        <x:v>n.a.</x:v>
      </x:c>
      <x:c r="H51" s="3"/>
      <x:c r="I51" s="3"/>
    </x:row>
    <x:row r="52" ht="22" customHeight="1">
      <x:c r="B52" s="3" t="str">
        <x:v>Month 5</x:v>
      </x:c>
      <x:c r="C52" s="3" t="n">
        <x:v>1</x:v>
      </x:c>
      <x:c r="D52" s="33"/>
      <x:c r="E52" s="41" t="str">
        <x:f>IF(AND(ISNUMBER(D52),ISNUMBER(CHOOSE(C52,$E$13,$F$13,$G$13))),D52*CHOOSE(C52,$E$13,$F$13,$G$13),"n.a.")</x:f>
        <x:v>n.a.</x:v>
      </x:c>
      <x:c r="F52" s="41" t="str">
        <x:f>IF(ISNUMBER(CHOOSE(C52,$E$14,$F$14,$G$14)),CHOOSE(C52,$E$14,$F$14,$G$14),"n.a.")</x:f>
        <x:v>n.a.</x:v>
      </x:c>
      <x:c r="G52" s="41" t="str">
        <x:f>IF(COUNT(E52:F52)&lt;&gt;2,"n.a.",IF($E$15="Higher of minimum or share",MAX(E52:F52),IF($E$15="Minimum plus share",SUM(E52:F52),"n.a.")))</x:f>
        <x:v>n.a.</x:v>
      </x:c>
      <x:c r="H52" s="3"/>
      <x:c r="I52" s="3"/>
    </x:row>
    <x:row r="53" ht="22" customHeight="1">
      <x:c r="B53" s="3" t="str">
        <x:v>Month 6</x:v>
      </x:c>
      <x:c r="C53" s="3" t="n">
        <x:v>1</x:v>
      </x:c>
      <x:c r="D53" s="33"/>
      <x:c r="E53" s="41" t="str">
        <x:f>IF(AND(ISNUMBER(D53),ISNUMBER(CHOOSE(C53,$E$13,$F$13,$G$13))),D53*CHOOSE(C53,$E$13,$F$13,$G$13),"n.a.")</x:f>
        <x:v>n.a.</x:v>
      </x:c>
      <x:c r="F53" s="41" t="str">
        <x:f>IF(ISNUMBER(CHOOSE(C53,$E$14,$F$14,$G$14)),CHOOSE(C53,$E$14,$F$14,$G$14),"n.a.")</x:f>
        <x:v>n.a.</x:v>
      </x:c>
      <x:c r="G53" s="41" t="str">
        <x:f>IF(COUNT(E53:F53)&lt;&gt;2,"n.a.",IF($E$15="Higher of minimum or share",MAX(E53:F53),IF($E$15="Minimum plus share",SUM(E53:F53),"n.a.")))</x:f>
        <x:v>n.a.</x:v>
      </x:c>
      <x:c r="H53" s="3"/>
      <x:c r="I53" s="3"/>
    </x:row>
    <x:row r="54" ht="22" customHeight="1">
      <x:c r="B54" s="3" t="str">
        <x:v>Month 7</x:v>
      </x:c>
      <x:c r="C54" s="3" t="n">
        <x:v>1</x:v>
      </x:c>
      <x:c r="D54" s="33"/>
      <x:c r="E54" s="41" t="str">
        <x:f>IF(AND(ISNUMBER(D54),ISNUMBER(CHOOSE(C54,$E$13,$F$13,$G$13))),D54*CHOOSE(C54,$E$13,$F$13,$G$13),"n.a.")</x:f>
        <x:v>n.a.</x:v>
      </x:c>
      <x:c r="F54" s="41" t="str">
        <x:f>IF(ISNUMBER(CHOOSE(C54,$E$14,$F$14,$G$14)),CHOOSE(C54,$E$14,$F$14,$G$14),"n.a.")</x:f>
        <x:v>n.a.</x:v>
      </x:c>
      <x:c r="G54" s="41" t="str">
        <x:f>IF(COUNT(E54:F54)&lt;&gt;2,"n.a.",IF($E$15="Higher of minimum or share",MAX(E54:F54),IF($E$15="Minimum plus share",SUM(E54:F54),"n.a.")))</x:f>
        <x:v>n.a.</x:v>
      </x:c>
      <x:c r="H54" s="3"/>
      <x:c r="I54" s="3"/>
    </x:row>
    <x:row r="55" ht="22" customHeight="1">
      <x:c r="B55" s="3" t="str">
        <x:v>Month 8</x:v>
      </x:c>
      <x:c r="C55" s="3" t="n">
        <x:v>1</x:v>
      </x:c>
      <x:c r="D55" s="33"/>
      <x:c r="E55" s="41" t="str">
        <x:f>IF(AND(ISNUMBER(D55),ISNUMBER(CHOOSE(C55,$E$13,$F$13,$G$13))),D55*CHOOSE(C55,$E$13,$F$13,$G$13),"n.a.")</x:f>
        <x:v>n.a.</x:v>
      </x:c>
      <x:c r="F55" s="41" t="str">
        <x:f>IF(ISNUMBER(CHOOSE(C55,$E$14,$F$14,$G$14)),CHOOSE(C55,$E$14,$F$14,$G$14),"n.a.")</x:f>
        <x:v>n.a.</x:v>
      </x:c>
      <x:c r="G55" s="41" t="str">
        <x:f>IF(COUNT(E55:F55)&lt;&gt;2,"n.a.",IF($E$15="Higher of minimum or share",MAX(E55:F55),IF($E$15="Minimum plus share",SUM(E55:F55),"n.a.")))</x:f>
        <x:v>n.a.</x:v>
      </x:c>
      <x:c r="H55" s="3"/>
      <x:c r="I55" s="3"/>
    </x:row>
    <x:row r="56" ht="22" customHeight="1">
      <x:c r="B56" s="3" t="str">
        <x:v>Month 9</x:v>
      </x:c>
      <x:c r="C56" s="3" t="n">
        <x:v>1</x:v>
      </x:c>
      <x:c r="D56" s="33"/>
      <x:c r="E56" s="41" t="str">
        <x:f>IF(AND(ISNUMBER(D56),ISNUMBER(CHOOSE(C56,$E$13,$F$13,$G$13))),D56*CHOOSE(C56,$E$13,$F$13,$G$13),"n.a.")</x:f>
        <x:v>n.a.</x:v>
      </x:c>
      <x:c r="F56" s="41" t="str">
        <x:f>IF(ISNUMBER(CHOOSE(C56,$E$14,$F$14,$G$14)),CHOOSE(C56,$E$14,$F$14,$G$14),"n.a.")</x:f>
        <x:v>n.a.</x:v>
      </x:c>
      <x:c r="G56" s="41" t="str">
        <x:f>IF(COUNT(E56:F56)&lt;&gt;2,"n.a.",IF($E$15="Higher of minimum or share",MAX(E56:F56),IF($E$15="Minimum plus share",SUM(E56:F56),"n.a.")))</x:f>
        <x:v>n.a.</x:v>
      </x:c>
      <x:c r="H56" s="3"/>
      <x:c r="I56" s="3"/>
    </x:row>
    <x:row r="57" ht="22" customHeight="1">
      <x:c r="B57" s="3" t="str">
        <x:v>Month 10</x:v>
      </x:c>
      <x:c r="C57" s="3" t="n">
        <x:v>1</x:v>
      </x:c>
      <x:c r="D57" s="33"/>
      <x:c r="E57" s="41" t="str">
        <x:f>IF(AND(ISNUMBER(D57),ISNUMBER(CHOOSE(C57,$E$13,$F$13,$G$13))),D57*CHOOSE(C57,$E$13,$F$13,$G$13),"n.a.")</x:f>
        <x:v>n.a.</x:v>
      </x:c>
      <x:c r="F57" s="41" t="str">
        <x:f>IF(ISNUMBER(CHOOSE(C57,$E$14,$F$14,$G$14)),CHOOSE(C57,$E$14,$F$14,$G$14),"n.a.")</x:f>
        <x:v>n.a.</x:v>
      </x:c>
      <x:c r="G57" s="41" t="str">
        <x:f>IF(COUNT(E57:F57)&lt;&gt;2,"n.a.",IF($E$15="Higher of minimum or share",MAX(E57:F57),IF($E$15="Minimum plus share",SUM(E57:F57),"n.a.")))</x:f>
        <x:v>n.a.</x:v>
      </x:c>
      <x:c r="H57" s="3"/>
      <x:c r="I57" s="3"/>
    </x:row>
    <x:row r="58" ht="22" customHeight="1">
      <x:c r="B58" s="3" t="str">
        <x:v>Month 11</x:v>
      </x:c>
      <x:c r="C58" s="3" t="n">
        <x:v>1</x:v>
      </x:c>
      <x:c r="D58" s="33"/>
      <x:c r="E58" s="41" t="str">
        <x:f>IF(AND(ISNUMBER(D58),ISNUMBER(CHOOSE(C58,$E$13,$F$13,$G$13))),D58*CHOOSE(C58,$E$13,$F$13,$G$13),"n.a.")</x:f>
        <x:v>n.a.</x:v>
      </x:c>
      <x:c r="F58" s="41" t="str">
        <x:f>IF(ISNUMBER(CHOOSE(C58,$E$14,$F$14,$G$14)),CHOOSE(C58,$E$14,$F$14,$G$14),"n.a.")</x:f>
        <x:v>n.a.</x:v>
      </x:c>
      <x:c r="G58" s="41" t="str">
        <x:f>IF(COUNT(E58:F58)&lt;&gt;2,"n.a.",IF($E$15="Higher of minimum or share",MAX(E58:F58),IF($E$15="Minimum plus share",SUM(E58:F58),"n.a.")))</x:f>
        <x:v>n.a.</x:v>
      </x:c>
      <x:c r="H58" s="3"/>
      <x:c r="I58" s="3"/>
    </x:row>
    <x:row r="59" ht="22" customHeight="1">
      <x:c r="B59" s="3" t="str">
        <x:v>Month 12</x:v>
      </x:c>
      <x:c r="C59" s="3" t="n">
        <x:v>1</x:v>
      </x:c>
      <x:c r="D59" s="33"/>
      <x:c r="E59" s="41" t="str">
        <x:f>IF(AND(ISNUMBER(D59),ISNUMBER(CHOOSE(C59,$E$13,$F$13,$G$13))),D59*CHOOSE(C59,$E$13,$F$13,$G$13),"n.a.")</x:f>
        <x:v>n.a.</x:v>
      </x:c>
      <x:c r="F59" s="41" t="str">
        <x:f>IF(ISNUMBER(CHOOSE(C59,$E$14,$F$14,$G$14)),CHOOSE(C59,$E$14,$F$14,$G$14),"n.a.")</x:f>
        <x:v>n.a.</x:v>
      </x:c>
      <x:c r="G59" s="41" t="str">
        <x:f>IF(COUNT(E59:F59)&lt;&gt;2,"n.a.",IF($E$15="Higher of minimum or share",MAX(E59:F59),IF($E$15="Minimum plus share",SUM(E59:F59),"n.a.")))</x:f>
        <x:v>n.a.</x:v>
      </x:c>
      <x:c r="H59" s="3"/>
      <x:c r="I59" s="3"/>
    </x:row>
    <x:row r="60" ht="22" customHeight="1">
      <x:c r="B60" s="3" t="str">
        <x:v>Month 13</x:v>
      </x:c>
      <x:c r="C60" s="3" t="n">
        <x:v>2</x:v>
      </x:c>
      <x:c r="D60" s="33"/>
      <x:c r="E60" s="41" t="str">
        <x:f>IF(AND(ISNUMBER(D60),ISNUMBER(CHOOSE(C60,$E$13,$F$13,$G$13))),D60*CHOOSE(C60,$E$13,$F$13,$G$13),"n.a.")</x:f>
        <x:v>n.a.</x:v>
      </x:c>
      <x:c r="F60" s="41" t="str">
        <x:f>IF(ISNUMBER(CHOOSE(C60,$E$14,$F$14,$G$14)),CHOOSE(C60,$E$14,$F$14,$G$14),"n.a.")</x:f>
        <x:v>n.a.</x:v>
      </x:c>
      <x:c r="G60" s="41" t="str">
        <x:f>IF(COUNT(E60:F60)&lt;&gt;2,"n.a.",IF($E$15="Higher of minimum or share",MAX(E60:F60),IF($E$15="Minimum plus share",SUM(E60:F60),"n.a.")))</x:f>
        <x:v>n.a.</x:v>
      </x:c>
      <x:c r="H60" s="3"/>
      <x:c r="I60" s="3"/>
    </x:row>
    <x:row r="61" ht="22" customHeight="1">
      <x:c r="B61" s="3" t="str">
        <x:v>Month 14</x:v>
      </x:c>
      <x:c r="C61" s="3" t="n">
        <x:v>2</x:v>
      </x:c>
      <x:c r="D61" s="33"/>
      <x:c r="E61" s="41" t="str">
        <x:f>IF(AND(ISNUMBER(D61),ISNUMBER(CHOOSE(C61,$E$13,$F$13,$G$13))),D61*CHOOSE(C61,$E$13,$F$13,$G$13),"n.a.")</x:f>
        <x:v>n.a.</x:v>
      </x:c>
      <x:c r="F61" s="41" t="str">
        <x:f>IF(ISNUMBER(CHOOSE(C61,$E$14,$F$14,$G$14)),CHOOSE(C61,$E$14,$F$14,$G$14),"n.a.")</x:f>
        <x:v>n.a.</x:v>
      </x:c>
      <x:c r="G61" s="41" t="str">
        <x:f>IF(COUNT(E61:F61)&lt;&gt;2,"n.a.",IF($E$15="Higher of minimum or share",MAX(E61:F61),IF($E$15="Minimum plus share",SUM(E61:F61),"n.a.")))</x:f>
        <x:v>n.a.</x:v>
      </x:c>
      <x:c r="H61" s="3"/>
      <x:c r="I61" s="3"/>
    </x:row>
    <x:row r="62" ht="22" customHeight="1">
      <x:c r="B62" s="3" t="str">
        <x:v>Month 15</x:v>
      </x:c>
      <x:c r="C62" s="3" t="n">
        <x:v>2</x:v>
      </x:c>
      <x:c r="D62" s="33"/>
      <x:c r="E62" s="41" t="str">
        <x:f>IF(AND(ISNUMBER(D62),ISNUMBER(CHOOSE(C62,$E$13,$F$13,$G$13))),D62*CHOOSE(C62,$E$13,$F$13,$G$13),"n.a.")</x:f>
        <x:v>n.a.</x:v>
      </x:c>
      <x:c r="F62" s="41" t="str">
        <x:f>IF(ISNUMBER(CHOOSE(C62,$E$14,$F$14,$G$14)),CHOOSE(C62,$E$14,$F$14,$G$14),"n.a.")</x:f>
        <x:v>n.a.</x:v>
      </x:c>
      <x:c r="G62" s="41" t="str">
        <x:f>IF(COUNT(E62:F62)&lt;&gt;2,"n.a.",IF($E$15="Higher of minimum or share",MAX(E62:F62),IF($E$15="Minimum plus share",SUM(E62:F62),"n.a.")))</x:f>
        <x:v>n.a.</x:v>
      </x:c>
      <x:c r="H62" s="3"/>
      <x:c r="I62" s="3"/>
    </x:row>
    <x:row r="63" ht="22" customHeight="1">
      <x:c r="B63" s="3" t="str">
        <x:v>Month 16</x:v>
      </x:c>
      <x:c r="C63" s="3" t="n">
        <x:v>2</x:v>
      </x:c>
      <x:c r="D63" s="33"/>
      <x:c r="E63" s="41" t="str">
        <x:f>IF(AND(ISNUMBER(D63),ISNUMBER(CHOOSE(C63,$E$13,$F$13,$G$13))),D63*CHOOSE(C63,$E$13,$F$13,$G$13),"n.a.")</x:f>
        <x:v>n.a.</x:v>
      </x:c>
      <x:c r="F63" s="41" t="str">
        <x:f>IF(ISNUMBER(CHOOSE(C63,$E$14,$F$14,$G$14)),CHOOSE(C63,$E$14,$F$14,$G$14),"n.a.")</x:f>
        <x:v>n.a.</x:v>
      </x:c>
      <x:c r="G63" s="41" t="str">
        <x:f>IF(COUNT(E63:F63)&lt;&gt;2,"n.a.",IF($E$15="Higher of minimum or share",MAX(E63:F63),IF($E$15="Minimum plus share",SUM(E63:F63),"n.a.")))</x:f>
        <x:v>n.a.</x:v>
      </x:c>
      <x:c r="H63" s="3"/>
      <x:c r="I63" s="3"/>
    </x:row>
    <x:row r="64" ht="22" customHeight="1">
      <x:c r="B64" s="3" t="str">
        <x:v>Month 17</x:v>
      </x:c>
      <x:c r="C64" s="3" t="n">
        <x:v>2</x:v>
      </x:c>
      <x:c r="D64" s="33"/>
      <x:c r="E64" s="41" t="str">
        <x:f>IF(AND(ISNUMBER(D64),ISNUMBER(CHOOSE(C64,$E$13,$F$13,$G$13))),D64*CHOOSE(C64,$E$13,$F$13,$G$13),"n.a.")</x:f>
        <x:v>n.a.</x:v>
      </x:c>
      <x:c r="F64" s="41" t="str">
        <x:f>IF(ISNUMBER(CHOOSE(C64,$E$14,$F$14,$G$14)),CHOOSE(C64,$E$14,$F$14,$G$14),"n.a.")</x:f>
        <x:v>n.a.</x:v>
      </x:c>
      <x:c r="G64" s="41" t="str">
        <x:f>IF(COUNT(E64:F64)&lt;&gt;2,"n.a.",IF($E$15="Higher of minimum or share",MAX(E64:F64),IF($E$15="Minimum plus share",SUM(E64:F64),"n.a.")))</x:f>
        <x:v>n.a.</x:v>
      </x:c>
      <x:c r="H64" s="3"/>
      <x:c r="I64" s="3"/>
    </x:row>
    <x:row r="65" ht="22" customHeight="1">
      <x:c r="B65" s="3" t="str">
        <x:v>Month 18</x:v>
      </x:c>
      <x:c r="C65" s="3" t="n">
        <x:v>2</x:v>
      </x:c>
      <x:c r="D65" s="33"/>
      <x:c r="E65" s="41" t="str">
        <x:f>IF(AND(ISNUMBER(D65),ISNUMBER(CHOOSE(C65,$E$13,$F$13,$G$13))),D65*CHOOSE(C65,$E$13,$F$13,$G$13),"n.a.")</x:f>
        <x:v>n.a.</x:v>
      </x:c>
      <x:c r="F65" s="41" t="str">
        <x:f>IF(ISNUMBER(CHOOSE(C65,$E$14,$F$14,$G$14)),CHOOSE(C65,$E$14,$F$14,$G$14),"n.a.")</x:f>
        <x:v>n.a.</x:v>
      </x:c>
      <x:c r="G65" s="41" t="str">
        <x:f>IF(COUNT(E65:F65)&lt;&gt;2,"n.a.",IF($E$15="Higher of minimum or share",MAX(E65:F65),IF($E$15="Minimum plus share",SUM(E65:F65),"n.a.")))</x:f>
        <x:v>n.a.</x:v>
      </x:c>
      <x:c r="H65" s="3"/>
      <x:c r="I65" s="3"/>
    </x:row>
    <x:row r="66" ht="22" customHeight="1">
      <x:c r="B66" s="3" t="str">
        <x:v>Month 19</x:v>
      </x:c>
      <x:c r="C66" s="3" t="n">
        <x:v>2</x:v>
      </x:c>
      <x:c r="D66" s="33"/>
      <x:c r="E66" s="41" t="str">
        <x:f>IF(AND(ISNUMBER(D66),ISNUMBER(CHOOSE(C66,$E$13,$F$13,$G$13))),D66*CHOOSE(C66,$E$13,$F$13,$G$13),"n.a.")</x:f>
        <x:v>n.a.</x:v>
      </x:c>
      <x:c r="F66" s="41" t="str">
        <x:f>IF(ISNUMBER(CHOOSE(C66,$E$14,$F$14,$G$14)),CHOOSE(C66,$E$14,$F$14,$G$14),"n.a.")</x:f>
        <x:v>n.a.</x:v>
      </x:c>
      <x:c r="G66" s="41" t="str">
        <x:f>IF(COUNT(E66:F66)&lt;&gt;2,"n.a.",IF($E$15="Higher of minimum or share",MAX(E66:F66),IF($E$15="Minimum plus share",SUM(E66:F66),"n.a.")))</x:f>
        <x:v>n.a.</x:v>
      </x:c>
      <x:c r="H66" s="3"/>
      <x:c r="I66" s="3"/>
    </x:row>
    <x:row r="67" ht="22" customHeight="1">
      <x:c r="B67" s="3" t="str">
        <x:v>Month 20</x:v>
      </x:c>
      <x:c r="C67" s="3" t="n">
        <x:v>2</x:v>
      </x:c>
      <x:c r="D67" s="33"/>
      <x:c r="E67" s="41" t="str">
        <x:f>IF(AND(ISNUMBER(D67),ISNUMBER(CHOOSE(C67,$E$13,$F$13,$G$13))),D67*CHOOSE(C67,$E$13,$F$13,$G$13),"n.a.")</x:f>
        <x:v>n.a.</x:v>
      </x:c>
      <x:c r="F67" s="41" t="str">
        <x:f>IF(ISNUMBER(CHOOSE(C67,$E$14,$F$14,$G$14)),CHOOSE(C67,$E$14,$F$14,$G$14),"n.a.")</x:f>
        <x:v>n.a.</x:v>
      </x:c>
      <x:c r="G67" s="41" t="str">
        <x:f>IF(COUNT(E67:F67)&lt;&gt;2,"n.a.",IF($E$15="Higher of minimum or share",MAX(E67:F67),IF($E$15="Minimum plus share",SUM(E67:F67),"n.a.")))</x:f>
        <x:v>n.a.</x:v>
      </x:c>
      <x:c r="H67" s="3"/>
      <x:c r="I67" s="3"/>
    </x:row>
    <x:row r="68" ht="22" customHeight="1">
      <x:c r="B68" s="3" t="str">
        <x:v>Month 21</x:v>
      </x:c>
      <x:c r="C68" s="3" t="n">
        <x:v>2</x:v>
      </x:c>
      <x:c r="D68" s="33"/>
      <x:c r="E68" s="41" t="str">
        <x:f>IF(AND(ISNUMBER(D68),ISNUMBER(CHOOSE(C68,$E$13,$F$13,$G$13))),D68*CHOOSE(C68,$E$13,$F$13,$G$13),"n.a.")</x:f>
        <x:v>n.a.</x:v>
      </x:c>
      <x:c r="F68" s="41" t="str">
        <x:f>IF(ISNUMBER(CHOOSE(C68,$E$14,$F$14,$G$14)),CHOOSE(C68,$E$14,$F$14,$G$14),"n.a.")</x:f>
        <x:v>n.a.</x:v>
      </x:c>
      <x:c r="G68" s="41" t="str">
        <x:f>IF(COUNT(E68:F68)&lt;&gt;2,"n.a.",IF($E$15="Higher of minimum or share",MAX(E68:F68),IF($E$15="Minimum plus share",SUM(E68:F68),"n.a.")))</x:f>
        <x:v>n.a.</x:v>
      </x:c>
      <x:c r="H68" s="3"/>
      <x:c r="I68" s="3"/>
    </x:row>
    <x:row r="69" ht="22" customHeight="1">
      <x:c r="B69" s="3" t="str">
        <x:v>Month 22</x:v>
      </x:c>
      <x:c r="C69" s="3" t="n">
        <x:v>2</x:v>
      </x:c>
      <x:c r="D69" s="33"/>
      <x:c r="E69" s="41" t="str">
        <x:f>IF(AND(ISNUMBER(D69),ISNUMBER(CHOOSE(C69,$E$13,$F$13,$G$13))),D69*CHOOSE(C69,$E$13,$F$13,$G$13),"n.a.")</x:f>
        <x:v>n.a.</x:v>
      </x:c>
      <x:c r="F69" s="41" t="str">
        <x:f>IF(ISNUMBER(CHOOSE(C69,$E$14,$F$14,$G$14)),CHOOSE(C69,$E$14,$F$14,$G$14),"n.a.")</x:f>
        <x:v>n.a.</x:v>
      </x:c>
      <x:c r="G69" s="41" t="str">
        <x:f>IF(COUNT(E69:F69)&lt;&gt;2,"n.a.",IF($E$15="Higher of minimum or share",MAX(E69:F69),IF($E$15="Minimum plus share",SUM(E69:F69),"n.a.")))</x:f>
        <x:v>n.a.</x:v>
      </x:c>
      <x:c r="H69" s="3"/>
      <x:c r="I69" s="3"/>
    </x:row>
    <x:row r="70" ht="22" customHeight="1">
      <x:c r="B70" s="3" t="str">
        <x:v>Month 23</x:v>
      </x:c>
      <x:c r="C70" s="3" t="n">
        <x:v>2</x:v>
      </x:c>
      <x:c r="D70" s="33"/>
      <x:c r="E70" s="41" t="str">
        <x:f>IF(AND(ISNUMBER(D70),ISNUMBER(CHOOSE(C70,$E$13,$F$13,$G$13))),D70*CHOOSE(C70,$E$13,$F$13,$G$13),"n.a.")</x:f>
        <x:v>n.a.</x:v>
      </x:c>
      <x:c r="F70" s="41" t="str">
        <x:f>IF(ISNUMBER(CHOOSE(C70,$E$14,$F$14,$G$14)),CHOOSE(C70,$E$14,$F$14,$G$14),"n.a.")</x:f>
        <x:v>n.a.</x:v>
      </x:c>
      <x:c r="G70" s="41" t="str">
        <x:f>IF(COUNT(E70:F70)&lt;&gt;2,"n.a.",IF($E$15="Higher of minimum or share",MAX(E70:F70),IF($E$15="Minimum plus share",SUM(E70:F70),"n.a.")))</x:f>
        <x:v>n.a.</x:v>
      </x:c>
      <x:c r="H70" s="3"/>
      <x:c r="I70" s="3"/>
    </x:row>
    <x:row r="71" ht="22" customHeight="1">
      <x:c r="B71" s="3" t="str">
        <x:v>Month 24</x:v>
      </x:c>
      <x:c r="C71" s="3" t="n">
        <x:v>2</x:v>
      </x:c>
      <x:c r="D71" s="33"/>
      <x:c r="E71" s="41" t="str">
        <x:f>IF(AND(ISNUMBER(D71),ISNUMBER(CHOOSE(C71,$E$13,$F$13,$G$13))),D71*CHOOSE(C71,$E$13,$F$13,$G$13),"n.a.")</x:f>
        <x:v>n.a.</x:v>
      </x:c>
      <x:c r="F71" s="41" t="str">
        <x:f>IF(ISNUMBER(CHOOSE(C71,$E$14,$F$14,$G$14)),CHOOSE(C71,$E$14,$F$14,$G$14),"n.a.")</x:f>
        <x:v>n.a.</x:v>
      </x:c>
      <x:c r="G71" s="41" t="str">
        <x:f>IF(COUNT(E71:F71)&lt;&gt;2,"n.a.",IF($E$15="Higher of minimum or share",MAX(E71:F71),IF($E$15="Minimum plus share",SUM(E71:F71),"n.a.")))</x:f>
        <x:v>n.a.</x:v>
      </x:c>
      <x:c r="H71" s="3"/>
      <x:c r="I71" s="3"/>
    </x:row>
    <x:row r="72" ht="22" customHeight="1">
      <x:c r="B72" s="3" t="str">
        <x:v>Month 25</x:v>
      </x:c>
      <x:c r="C72" s="3" t="n">
        <x:v>3</x:v>
      </x:c>
      <x:c r="D72" s="33"/>
      <x:c r="E72" s="41" t="str">
        <x:f>IF(AND(ISNUMBER(D72),ISNUMBER(CHOOSE(C72,$E$13,$F$13,$G$13))),D72*CHOOSE(C72,$E$13,$F$13,$G$13),"n.a.")</x:f>
        <x:v>n.a.</x:v>
      </x:c>
      <x:c r="F72" s="41" t="str">
        <x:f>IF(ISNUMBER(CHOOSE(C72,$E$14,$F$14,$G$14)),CHOOSE(C72,$E$14,$F$14,$G$14),"n.a.")</x:f>
        <x:v>n.a.</x:v>
      </x:c>
      <x:c r="G72" s="41" t="str">
        <x:f>IF(COUNT(E72:F72)&lt;&gt;2,"n.a.",IF($E$15="Higher of minimum or share",MAX(E72:F72),IF($E$15="Minimum plus share",SUM(E72:F72),"n.a.")))</x:f>
        <x:v>n.a.</x:v>
      </x:c>
      <x:c r="H72" s="3"/>
      <x:c r="I72" s="3"/>
    </x:row>
    <x:row r="73" ht="22" customHeight="1">
      <x:c r="B73" s="3" t="str">
        <x:v>Month 26</x:v>
      </x:c>
      <x:c r="C73" s="3" t="n">
        <x:v>3</x:v>
      </x:c>
      <x:c r="D73" s="33"/>
      <x:c r="E73" s="41" t="str">
        <x:f>IF(AND(ISNUMBER(D73),ISNUMBER(CHOOSE(C73,$E$13,$F$13,$G$13))),D73*CHOOSE(C73,$E$13,$F$13,$G$13),"n.a.")</x:f>
        <x:v>n.a.</x:v>
      </x:c>
      <x:c r="F73" s="41" t="str">
        <x:f>IF(ISNUMBER(CHOOSE(C73,$E$14,$F$14,$G$14)),CHOOSE(C73,$E$14,$F$14,$G$14),"n.a.")</x:f>
        <x:v>n.a.</x:v>
      </x:c>
      <x:c r="G73" s="41" t="str">
        <x:f>IF(COUNT(E73:F73)&lt;&gt;2,"n.a.",IF($E$15="Higher of minimum or share",MAX(E73:F73),IF($E$15="Minimum plus share",SUM(E73:F73),"n.a.")))</x:f>
        <x:v>n.a.</x:v>
      </x:c>
      <x:c r="H73" s="3"/>
      <x:c r="I73" s="3"/>
    </x:row>
    <x:row r="74" ht="22" customHeight="1">
      <x:c r="B74" s="3" t="str">
        <x:v>Month 27</x:v>
      </x:c>
      <x:c r="C74" s="3" t="n">
        <x:v>3</x:v>
      </x:c>
      <x:c r="D74" s="33"/>
      <x:c r="E74" s="41" t="str">
        <x:f>IF(AND(ISNUMBER(D74),ISNUMBER(CHOOSE(C74,$E$13,$F$13,$G$13))),D74*CHOOSE(C74,$E$13,$F$13,$G$13),"n.a.")</x:f>
        <x:v>n.a.</x:v>
      </x:c>
      <x:c r="F74" s="41" t="str">
        <x:f>IF(ISNUMBER(CHOOSE(C74,$E$14,$F$14,$G$14)),CHOOSE(C74,$E$14,$F$14,$G$14),"n.a.")</x:f>
        <x:v>n.a.</x:v>
      </x:c>
      <x:c r="G74" s="41" t="str">
        <x:f>IF(COUNT(E74:F74)&lt;&gt;2,"n.a.",IF($E$15="Higher of minimum or share",MAX(E74:F74),IF($E$15="Minimum plus share",SUM(E74:F74),"n.a.")))</x:f>
        <x:v>n.a.</x:v>
      </x:c>
      <x:c r="H74" s="3"/>
      <x:c r="I74" s="3"/>
    </x:row>
    <x:row r="75" ht="22" customHeight="1">
      <x:c r="B75" s="3" t="str">
        <x:v>Month 28</x:v>
      </x:c>
      <x:c r="C75" s="3" t="n">
        <x:v>3</x:v>
      </x:c>
      <x:c r="D75" s="33"/>
      <x:c r="E75" s="41" t="str">
        <x:f>IF(AND(ISNUMBER(D75),ISNUMBER(CHOOSE(C75,$E$13,$F$13,$G$13))),D75*CHOOSE(C75,$E$13,$F$13,$G$13),"n.a.")</x:f>
        <x:v>n.a.</x:v>
      </x:c>
      <x:c r="F75" s="41" t="str">
        <x:f>IF(ISNUMBER(CHOOSE(C75,$E$14,$F$14,$G$14)),CHOOSE(C75,$E$14,$F$14,$G$14),"n.a.")</x:f>
        <x:v>n.a.</x:v>
      </x:c>
      <x:c r="G75" s="41" t="str">
        <x:f>IF(COUNT(E75:F75)&lt;&gt;2,"n.a.",IF($E$15="Higher of minimum or share",MAX(E75:F75),IF($E$15="Minimum plus share",SUM(E75:F75),"n.a.")))</x:f>
        <x:v>n.a.</x:v>
      </x:c>
      <x:c r="H75" s="3"/>
      <x:c r="I75" s="3"/>
    </x:row>
    <x:row r="76" ht="22" customHeight="1">
      <x:c r="B76" s="3" t="str">
        <x:v>Month 29</x:v>
      </x:c>
      <x:c r="C76" s="3" t="n">
        <x:v>3</x:v>
      </x:c>
      <x:c r="D76" s="33"/>
      <x:c r="E76" s="41" t="str">
        <x:f>IF(AND(ISNUMBER(D76),ISNUMBER(CHOOSE(C76,$E$13,$F$13,$G$13))),D76*CHOOSE(C76,$E$13,$F$13,$G$13),"n.a.")</x:f>
        <x:v>n.a.</x:v>
      </x:c>
      <x:c r="F76" s="41" t="str">
        <x:f>IF(ISNUMBER(CHOOSE(C76,$E$14,$F$14,$G$14)),CHOOSE(C76,$E$14,$F$14,$G$14),"n.a.")</x:f>
        <x:v>n.a.</x:v>
      </x:c>
      <x:c r="G76" s="41" t="str">
        <x:f>IF(COUNT(E76:F76)&lt;&gt;2,"n.a.",IF($E$15="Higher of minimum or share",MAX(E76:F76),IF($E$15="Minimum plus share",SUM(E76:F76),"n.a.")))</x:f>
        <x:v>n.a.</x:v>
      </x:c>
      <x:c r="H76" s="3"/>
      <x:c r="I76" s="3"/>
    </x:row>
    <x:row r="77" ht="22" customHeight="1">
      <x:c r="B77" s="3" t="str">
        <x:v>Month 30</x:v>
      </x:c>
      <x:c r="C77" s="3" t="n">
        <x:v>3</x:v>
      </x:c>
      <x:c r="D77" s="33"/>
      <x:c r="E77" s="41" t="str">
        <x:f>IF(AND(ISNUMBER(D77),ISNUMBER(CHOOSE(C77,$E$13,$F$13,$G$13))),D77*CHOOSE(C77,$E$13,$F$13,$G$13),"n.a.")</x:f>
        <x:v>n.a.</x:v>
      </x:c>
      <x:c r="F77" s="41" t="str">
        <x:f>IF(ISNUMBER(CHOOSE(C77,$E$14,$F$14,$G$14)),CHOOSE(C77,$E$14,$F$14,$G$14),"n.a.")</x:f>
        <x:v>n.a.</x:v>
      </x:c>
      <x:c r="G77" s="41" t="str">
        <x:f>IF(COUNT(E77:F77)&lt;&gt;2,"n.a.",IF($E$15="Higher of minimum or share",MAX(E77:F77),IF($E$15="Minimum plus share",SUM(E77:F77),"n.a.")))</x:f>
        <x:v>n.a.</x:v>
      </x:c>
      <x:c r="H77" s="3"/>
      <x:c r="I77" s="3"/>
    </x:row>
    <x:row r="78" ht="22" customHeight="1">
      <x:c r="B78" s="3" t="str">
        <x:v>Month 31</x:v>
      </x:c>
      <x:c r="C78" s="3" t="n">
        <x:v>3</x:v>
      </x:c>
      <x:c r="D78" s="33"/>
      <x:c r="E78" s="41" t="str">
        <x:f>IF(AND(ISNUMBER(D78),ISNUMBER(CHOOSE(C78,$E$13,$F$13,$G$13))),D78*CHOOSE(C78,$E$13,$F$13,$G$13),"n.a.")</x:f>
        <x:v>n.a.</x:v>
      </x:c>
      <x:c r="F78" s="41" t="str">
        <x:f>IF(ISNUMBER(CHOOSE(C78,$E$14,$F$14,$G$14)),CHOOSE(C78,$E$14,$F$14,$G$14),"n.a.")</x:f>
        <x:v>n.a.</x:v>
      </x:c>
      <x:c r="G78" s="41" t="str">
        <x:f>IF(COUNT(E78:F78)&lt;&gt;2,"n.a.",IF($E$15="Higher of minimum or share",MAX(E78:F78),IF($E$15="Minimum plus share",SUM(E78:F78),"n.a.")))</x:f>
        <x:v>n.a.</x:v>
      </x:c>
      <x:c r="H78" s="3"/>
      <x:c r="I78" s="3"/>
    </x:row>
    <x:row r="79" ht="22" customHeight="1">
      <x:c r="B79" s="3" t="str">
        <x:v>Month 32</x:v>
      </x:c>
      <x:c r="C79" s="3" t="n">
        <x:v>3</x:v>
      </x:c>
      <x:c r="D79" s="33"/>
      <x:c r="E79" s="41" t="str">
        <x:f>IF(AND(ISNUMBER(D79),ISNUMBER(CHOOSE(C79,$E$13,$F$13,$G$13))),D79*CHOOSE(C79,$E$13,$F$13,$G$13),"n.a.")</x:f>
        <x:v>n.a.</x:v>
      </x:c>
      <x:c r="F79" s="41" t="str">
        <x:f>IF(ISNUMBER(CHOOSE(C79,$E$14,$F$14,$G$14)),CHOOSE(C79,$E$14,$F$14,$G$14),"n.a.")</x:f>
        <x:v>n.a.</x:v>
      </x:c>
      <x:c r="G79" s="41" t="str">
        <x:f>IF(COUNT(E79:F79)&lt;&gt;2,"n.a.",IF($E$15="Higher of minimum or share",MAX(E79:F79),IF($E$15="Minimum plus share",SUM(E79:F79),"n.a.")))</x:f>
        <x:v>n.a.</x:v>
      </x:c>
      <x:c r="H79" s="3"/>
      <x:c r="I79" s="3"/>
    </x:row>
    <x:row r="80" ht="22" customHeight="1">
      <x:c r="B80" s="3" t="str">
        <x:v>Month 33</x:v>
      </x:c>
      <x:c r="C80" s="3" t="n">
        <x:v>3</x:v>
      </x:c>
      <x:c r="D80" s="33"/>
      <x:c r="E80" s="41" t="str">
        <x:f>IF(AND(ISNUMBER(D80),ISNUMBER(CHOOSE(C80,$E$13,$F$13,$G$13))),D80*CHOOSE(C80,$E$13,$F$13,$G$13),"n.a.")</x:f>
        <x:v>n.a.</x:v>
      </x:c>
      <x:c r="F80" s="41" t="str">
        <x:f>IF(ISNUMBER(CHOOSE(C80,$E$14,$F$14,$G$14)),CHOOSE(C80,$E$14,$F$14,$G$14),"n.a.")</x:f>
        <x:v>n.a.</x:v>
      </x:c>
      <x:c r="G80" s="41" t="str">
        <x:f>IF(COUNT(E80:F80)&lt;&gt;2,"n.a.",IF($E$15="Higher of minimum or share",MAX(E80:F80),IF($E$15="Minimum plus share",SUM(E80:F80),"n.a.")))</x:f>
        <x:v>n.a.</x:v>
      </x:c>
      <x:c r="H80" s="3"/>
      <x:c r="I80" s="3"/>
    </x:row>
    <x:row r="81" ht="22" customHeight="1">
      <x:c r="B81" s="3" t="str">
        <x:v>Month 34</x:v>
      </x:c>
      <x:c r="C81" s="3" t="n">
        <x:v>3</x:v>
      </x:c>
      <x:c r="D81" s="33"/>
      <x:c r="E81" s="41" t="str">
        <x:f>IF(AND(ISNUMBER(D81),ISNUMBER(CHOOSE(C81,$E$13,$F$13,$G$13))),D81*CHOOSE(C81,$E$13,$F$13,$G$13),"n.a.")</x:f>
        <x:v>n.a.</x:v>
      </x:c>
      <x:c r="F81" s="41" t="str">
        <x:f>IF(ISNUMBER(CHOOSE(C81,$E$14,$F$14,$G$14)),CHOOSE(C81,$E$14,$F$14,$G$14),"n.a.")</x:f>
        <x:v>n.a.</x:v>
      </x:c>
      <x:c r="G81" s="41" t="str">
        <x:f>IF(COUNT(E81:F81)&lt;&gt;2,"n.a.",IF($E$15="Higher of minimum or share",MAX(E81:F81),IF($E$15="Minimum plus share",SUM(E81:F81),"n.a.")))</x:f>
        <x:v>n.a.</x:v>
      </x:c>
      <x:c r="H81" s="3"/>
      <x:c r="I81" s="3"/>
    </x:row>
    <x:row r="82" ht="22" customHeight="1">
      <x:c r="B82" s="3" t="str">
        <x:v>Month 35</x:v>
      </x:c>
      <x:c r="C82" s="3" t="n">
        <x:v>3</x:v>
      </x:c>
      <x:c r="D82" s="33"/>
      <x:c r="E82" s="41" t="str">
        <x:f>IF(AND(ISNUMBER(D82),ISNUMBER(CHOOSE(C82,$E$13,$F$13,$G$13))),D82*CHOOSE(C82,$E$13,$F$13,$G$13),"n.a.")</x:f>
        <x:v>n.a.</x:v>
      </x:c>
      <x:c r="F82" s="41" t="str">
        <x:f>IF(ISNUMBER(CHOOSE(C82,$E$14,$F$14,$G$14)),CHOOSE(C82,$E$14,$F$14,$G$14),"n.a.")</x:f>
        <x:v>n.a.</x:v>
      </x:c>
      <x:c r="G82" s="41" t="str">
        <x:f>IF(COUNT(E82:F82)&lt;&gt;2,"n.a.",IF($E$15="Higher of minimum or share",MAX(E82:F82),IF($E$15="Minimum plus share",SUM(E82:F82),"n.a.")))</x:f>
        <x:v>n.a.</x:v>
      </x:c>
      <x:c r="H82" s="3"/>
      <x:c r="I82" s="3"/>
    </x:row>
    <x:row r="83" ht="22" customHeight="1">
      <x:c r="B83" s="3" t="str">
        <x:v>Month 36</x:v>
      </x:c>
      <x:c r="C83" s="3" t="n">
        <x:v>3</x:v>
      </x:c>
      <x:c r="D83" s="33"/>
      <x:c r="E83" s="41" t="str">
        <x:f>IF(AND(ISNUMBER(D83),ISNUMBER(CHOOSE(C83,$E$13,$F$13,$G$13))),D83*CHOOSE(C83,$E$13,$F$13,$G$13),"n.a.")</x:f>
        <x:v>n.a.</x:v>
      </x:c>
      <x:c r="F83" s="41" t="str">
        <x:f>IF(ISNUMBER(CHOOSE(C83,$E$14,$F$14,$G$14)),CHOOSE(C83,$E$14,$F$14,$G$14),"n.a.")</x:f>
        <x:v>n.a.</x:v>
      </x:c>
      <x:c r="G83" s="41" t="str">
        <x:f>IF(COUNT(E83:F83)&lt;&gt;2,"n.a.",IF($E$15="Higher of minimum or share",MAX(E83:F83),IF($E$15="Minimum plus share",SUM(E83:F83),"n.a.")))</x:f>
        <x:v>n.a.</x:v>
      </x:c>
      <x:c r="H83" s="3"/>
      <x:c r="I83" s="3"/>
    </x:row>
    <x:row r="84" ht="22" customHeight="1">
      <x:c r="B84" s="3"/>
      <x:c r="C84" s="3"/>
      <x:c r="D84" s="3"/>
      <x:c r="E84" s="3"/>
      <x:c r="F84" s="3"/>
      <x:c r="G84" s="3"/>
      <x:c r="H84" s="3"/>
      <x:c r="I84" s="3"/>
    </x:row>
  </x:sheetData>
  <x:dataValidations count="15">
    <x:dataValidation type="decimal" operator="greaterThanOrEqual" sqref="E12:G12">
      <x:formula1>0</x:formula1>
    </x:dataValidation>
    <x:dataValidation type="decimal" operator="greaterThanOrEqual" sqref="E13:G13">
      <x:formula1>0</x:formula1>
    </x:dataValidation>
    <x:dataValidation type="decimal" operator="greaterThanOrEqual" sqref="E14:G14">
      <x:formula1>0</x:formula1>
    </x:dataValidation>
    <x:dataValidation type="decimal" operator="greaterThanOrEqual" sqref="E23:G23">
      <x:formula1>0</x:formula1>
    </x:dataValidation>
    <x:dataValidation type="decimal" operator="greaterThanOrEqual" sqref="E24:G24">
      <x:formula1>0</x:formula1>
    </x:dataValidation>
    <x:dataValidation type="decimal" operator="greaterThanOrEqual" sqref="E26:G26">
      <x:formula1>0</x:formula1>
    </x:dataValidation>
    <x:dataValidation type="decimal" operator="greaterThanOrEqual" sqref="E27:G27">
      <x:formula1>0</x:formula1>
    </x:dataValidation>
    <x:dataValidation type="decimal" operator="greaterThanOrEqual" sqref="E29:G29">
      <x:formula1>0</x:formula1>
    </x:dataValidation>
    <x:dataValidation type="decimal" operator="greaterThanOrEqual" sqref="E33:G33">
      <x:formula1>0</x:formula1>
    </x:dataValidation>
    <x:dataValidation type="decimal" operator="greaterThanOrEqual" sqref="E34:G34">
      <x:formula1>0</x:formula1>
    </x:dataValidation>
    <x:dataValidation type="decimal" operator="greaterThanOrEqual" sqref="E35:G35">
      <x:formula1>0</x:formula1>
    </x:dataValidation>
    <x:dataValidation type="decimal" operator="between" sqref="E13:G13">
      <x:formula1>0</x:formula1>
      <x:formula2>1</x:formula2>
    </x:dataValidation>
    <x:dataValidation type="list" sqref="E15">
      <x:formula1>"Higher of minimum or share,Minimum plus share"</x:formula1>
    </x:dataValidation>
    <x:dataValidation type="decimal" operator="greaterThanOrEqual" sqref="E40:E43">
      <x:formula1>0</x:formula1>
    </x:dataValidation>
    <x:dataValidation type="decimal" operator="greaterThanOrEqual" sqref="D48:D83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91334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54" hidden="0" customWidth="1"/>
    <x:col min="3" max="3" width="4" hidden="0" customWidth="1"/>
    <x:col min="4" max="4" width="20" hidden="0" customWidth="1"/>
    <x:col min="5" max="5" width="17" hidden="0" customWidth="1"/>
    <x:col min="6" max="6" width="17" hidden="0" customWidth="1"/>
    <x:col min="7" max="7" width="17" hidden="0" customWidth="1"/>
    <x:col min="8" max="8" width="3" hidden="0" customWidth="1"/>
    <x:col min="9" max="9" width="54" hidden="0" customWidth="1"/>
  </x:cols>
  <x:sheetData>
    <x:row r="1" ht="22" customHeight="1"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B2" s="4" t="str">
        <x:v>WhiteLotto Operator Decision Pack: lottery vertical</x:v>
      </x:c>
      <x:c r="C2" s="3"/>
      <x:c r="D2" s="3"/>
      <x:c r="E2" s="3"/>
      <x:c r="F2" s="3"/>
      <x:c r="G2" s="3"/>
      <x:c r="H2" s="3"/>
      <x:c r="I2" s="3"/>
    </x:row>
    <x:row r="3" ht="22" customHeight="1">
      <x:c r="B3" s="5"/>
      <x:c r="C3" s="5"/>
      <x:c r="D3" s="5"/>
      <x:c r="E3" s="5"/>
      <x:c r="F3" s="5"/>
      <x:c r="G3" s="5"/>
      <x:c r="H3" s="5"/>
      <x:c r="I3" s="5"/>
    </x:row>
    <x:row r="4" ht="22" customHeight="1">
      <x:c r="B4" s="3" t="str">
        <x:v>Currency (one currency, no FX conversion)</x:v>
      </x:c>
      <x:c r="C4" s="3"/>
      <x:c r="D4" s="3"/>
      <x:c r="E4" s="9"/>
      <x:c r="F4" s="3"/>
      <x:c r="G4" s="3"/>
      <x:c r="H4" s="3"/>
      <x:c r="I4" s="3"/>
    </x:row>
    <x:row r="5" ht="26" customHeight="1">
      <x:c r="B5" s="3" t="str">
        <x:v>Amber / blue: enter operator data. Blank is not zero. Enter 0 for a known zero.</x:v>
      </x:c>
      <x:c r="C5" s="3"/>
      <x:c r="D5" s="3"/>
      <x:c r="E5" s="3"/>
      <x:c r="F5" s="3"/>
      <x:c r="G5" s="3"/>
      <x:c r="H5" s="3"/>
      <x:c r="I5" s="3"/>
    </x:row>
    <x:row r="6" ht="26" customHeight="1">
      <x:c r="B6" s="15" t="str">
        <x:v>Operating driver</x:v>
      </x:c>
      <x:c r="C6" s="16"/>
      <x:c r="D6" s="16"/>
      <x:c r="E6" s="16" t="str">
        <x:v>Year 1</x:v>
      </x:c>
      <x:c r="F6" s="16" t="str">
        <x:v>Year 2</x:v>
      </x:c>
      <x:c r="G6" s="17" t="str">
        <x:v>Year 3</x:v>
      </x:c>
      <x:c r="H6" s="3"/>
      <x:c r="I6" s="26" t="str">
        <x:v>Use one consistent currency and full 12-month operating periods. No default prices or forecasts. n.a. means a required numeric input or definition is missing.</x:v>
      </x:c>
    </x:row>
    <x:row r="7" ht="26" customHeight="1">
      <x:c r="B7" s="3" t="str">
        <x:v>Net incremental operating contribution</x:v>
      </x:c>
      <x:c r="C7" s="3"/>
      <x:c r="D7" s="3"/>
      <x:c r="E7" s="42" t="str">
        <x:f>IF($E$4="","n.a.",IF(ISNUMBER(E35),E35,"n.a."))</x:f>
        <x:v>n.a.</x:v>
      </x:c>
      <x:c r="F7" s="42" t="str">
        <x:f>IF($E$4="","n.a.",IF(ISNUMBER(F35),F35,"n.a."))</x:f>
        <x:v>n.a.</x:v>
      </x:c>
      <x:c r="G7" s="42" t="str">
        <x:f>IF($E$4="","n.a.",IF(ISNUMBER(G35),G35,"n.a."))</x:f>
        <x:v>n.a.</x:v>
      </x:c>
      <x:c r="H7" s="3"/>
      <x:c r="I7" s="3"/>
    </x:row>
    <x:row r="8" ht="26" customHeight="1">
      <x:c r="B8" s="3" t="str">
        <x:v>Three-year incremental contribution</x:v>
      </x:c>
      <x:c r="C8" s="3"/>
      <x:c r="D8" s="3"/>
      <x:c r="E8" s="42" t="str">
        <x:f>IF(COUNT(E7,F7,G7)=3,SUM(E7,F7,G7),"n.a.")</x:f>
        <x:v>n.a.</x:v>
      </x:c>
      <x:c r="F8" s="30"/>
      <x:c r="G8" s="30"/>
      <x:c r="H8" s="3"/>
      <x:c r="I8" s="3"/>
    </x:row>
    <x:row r="9" ht="22" customHeight="1">
      <x:c r="B9" s="3"/>
      <x:c r="C9" s="3"/>
      <x:c r="D9" s="3"/>
      <x:c r="E9" s="3"/>
      <x:c r="F9" s="3"/>
      <x:c r="G9" s="3"/>
      <x:c r="H9" s="3"/>
      <x:c r="I9" s="3"/>
    </x:row>
    <x:row r="10" ht="66" customHeight="1">
      <x:c r="B10" s="3"/>
      <x:c r="C10" s="3"/>
      <x:c r="D10" s="3"/>
      <x:c r="E10" s="3"/>
      <x:c r="F10" s="3"/>
      <x:c r="G10" s="3"/>
      <x:c r="H10" s="3"/>
      <x:c r="I10" s="26" t="str">
        <x:v>Operating contribution, not net profit, ROI or valuation. Excludes tax, financing and working capital. Gross player receipts minus prize payouts are separate from the contract revenue-share base.</x:v>
      </x:c>
    </x:row>
    <x:row r="11" ht="25" customHeight="1">
      <x:c r="B11" s="31" t="str">
        <x:v>Player adoption and product contribution</x:v>
      </x:c>
      <x:c r="C11" s="31"/>
      <x:c r="D11" s="31"/>
      <x:c r="E11" s="31"/>
      <x:c r="F11" s="31"/>
      <x:c r="G11" s="31"/>
      <x:c r="H11" s="3"/>
      <x:c r="I11" s="3"/>
    </x:row>
    <x:row r="12" ht="42" customHeight="1">
      <x:c r="B12" s="3" t="str">
        <x:v>Eligible existing players (annual count)</x:v>
      </x:c>
      <x:c r="C12" s="3"/>
      <x:c r="D12" s="3"/>
      <x:c r="E12" s="37"/>
      <x:c r="F12" s="37"/>
      <x:c r="G12" s="37"/>
      <x:c r="H12" s="3"/>
      <x:c r="I12" s="26" t="str">
        <x:v>Use unique players in each full-year period. This is not a monthly player count.</x:v>
      </x:c>
    </x:row>
    <x:row r="13" ht="22" customHeight="1">
      <x:c r="B13" s="3" t="str">
        <x:v>Lottery adoption among eligible players</x:v>
      </x:c>
      <x:c r="C13" s="3"/>
      <x:c r="D13" s="3"/>
      <x:c r="E13" s="35"/>
      <x:c r="F13" s="35"/>
      <x:c r="G13" s="35"/>
      <x:c r="H13" s="3"/>
      <x:c r="I13" s="3"/>
    </x:row>
    <x:row r="14" ht="22" customHeight="1">
      <x:c r="B14" s="3" t="str">
        <x:v>Calculated lottery-active players</x:v>
      </x:c>
      <x:c r="C14" s="3"/>
      <x:c r="D14" s="3"/>
      <x:c r="E14" s="48" t="str">
        <x:f>IF(COUNT(E12,E13,E15)=3,E12*E13+E15,"n.a.")</x:f>
        <x:v>n.a.</x:v>
      </x:c>
      <x:c r="F14" s="48" t="str">
        <x:f>IF(COUNT(F12,F13,F15)=3,F12*F13+F15,"n.a.")</x:f>
        <x:v>n.a.</x:v>
      </x:c>
      <x:c r="G14" s="48" t="str">
        <x:f>IF(COUNT(G12,G13,G15)=3,G12*G13+G15,"n.a.")</x:f>
        <x:v>n.a.</x:v>
      </x:c>
      <x:c r="H14" s="3"/>
      <x:c r="I14" s="3"/>
    </x:row>
    <x:row r="15" ht="42" customHeight="1">
      <x:c r="B15" s="3" t="str">
        <x:v>New lottery-only players (annual count)</x:v>
      </x:c>
      <x:c r="C15" s="3"/>
      <x:c r="D15" s="3"/>
      <x:c r="E15" s="37"/>
      <x:c r="F15" s="37"/>
      <x:c r="G15" s="37"/>
      <x:c r="H15" s="3"/>
      <x:c r="I15" s="26" t="str">
        <x:v>New players exclude people already counted as existing-player adopters.</x:v>
      </x:c>
    </x:row>
    <x:row r="16" ht="42" customHeight="1">
      <x:c r="B16" s="3" t="str">
        <x:v>Gross receipts per lottery player / year</x:v>
      </x:c>
      <x:c r="C16" s="3"/>
      <x:c r="D16" s="3"/>
      <x:c r="E16" s="33"/>
      <x:c r="F16" s="33"/>
      <x:c r="G16" s="33"/>
      <x:c r="H16" s="3"/>
      <x:c r="I16" s="26" t="str">
        <x:v>Use gross player receipts before prizes, on a documented consistent accounting basis. No provider rate is implied.</x:v>
      </x:c>
    </x:row>
    <x:row r="17" ht="22" customHeight="1">
      <x:c r="B17" s="3" t="str">
        <x:v>Calculated gross player receipts</x:v>
      </x:c>
      <x:c r="C17" s="3"/>
      <x:c r="D17" s="3"/>
      <x:c r="E17" s="41" t="str">
        <x:f>IF(COUNT(E14,E16)=2,PRODUCT(E14,E16),"n.a.")</x:f>
        <x:v>n.a.</x:v>
      </x:c>
      <x:c r="F17" s="41" t="str">
        <x:f>IF(COUNT(F14,F16)=2,PRODUCT(F14,F16),"n.a.")</x:f>
        <x:v>n.a.</x:v>
      </x:c>
      <x:c r="G17" s="41" t="str">
        <x:f>IF(COUNT(G14,G16)=2,PRODUCT(G14,G16),"n.a.")</x:f>
        <x:v>n.a.</x:v>
      </x:c>
      <x:c r="H17" s="3"/>
      <x:c r="I17" s="3"/>
    </x:row>
    <x:row r="18" ht="42" customHeight="1">
      <x:c r="B18" s="3" t="str">
        <x:v>Prize payout share of gross receipts</x:v>
      </x:c>
      <x:c r="C18" s="3"/>
      <x:c r="D18" s="3"/>
      <x:c r="E18" s="35"/>
      <x:c r="F18" s="35"/>
      <x:c r="G18" s="35"/>
      <x:c r="H18" s="3"/>
      <x:c r="I18" s="26" t="str">
        <x:v>A payout share above 100% is permitted and produces a loss. Enter operator assumptions; no profitability claim.</x:v>
      </x:c>
    </x:row>
    <x:row r="19" ht="22" customHeight="1">
      <x:c r="B19" s="3" t="str">
        <x:v>Calculated prize payouts</x:v>
      </x:c>
      <x:c r="C19" s="3"/>
      <x:c r="D19" s="3"/>
      <x:c r="E19" s="41" t="str">
        <x:f>IF(COUNT(E17,E18)=2,PRODUCT(E17,E18),"n.a.")</x:f>
        <x:v>n.a.</x:v>
      </x:c>
      <x:c r="F19" s="41" t="str">
        <x:f>IF(COUNT(F17,F18)=2,PRODUCT(F17,F18),"n.a.")</x:f>
        <x:v>n.a.</x:v>
      </x:c>
      <x:c r="G19" s="41" t="str">
        <x:f>IF(COUNT(G17,G18)=2,PRODUCT(G17,G18),"n.a.")</x:f>
        <x:v>n.a.</x:v>
      </x:c>
      <x:c r="H19" s="3"/>
      <x:c r="I19" s="3"/>
    </x:row>
    <x:row r="20" ht="22" customHeight="1">
      <x:c r="B20" s="43" t="str">
        <x:v>Product operating contribution before costs</x:v>
      </x:c>
      <x:c r="C20" s="43"/>
      <x:c r="D20" s="43"/>
      <x:c r="E20" s="44" t="str">
        <x:f>IF(COUNT(E17,E19)=2,E17-E19,"n.a.")</x:f>
        <x:v>n.a.</x:v>
      </x:c>
      <x:c r="F20" s="44" t="str">
        <x:f>IF(COUNT(F17,F19)=2,F17-F19,"n.a.")</x:f>
        <x:v>n.a.</x:v>
      </x:c>
      <x:c r="G20" s="44" t="str">
        <x:f>IF(COUNT(G17,G19)=2,G17-G19,"n.a.")</x:f>
        <x:v>n.a.</x:v>
      </x:c>
      <x:c r="H20" s="3"/>
      <x:c r="I20" s="3"/>
    </x:row>
    <x:row r="21" ht="25" customHeight="1">
      <x:c r="B21" s="31" t="str">
        <x:v>Contribution displaced from existing products</x:v>
      </x:c>
      <x:c r="C21" s="31"/>
      <x:c r="D21" s="31"/>
      <x:c r="E21" s="31"/>
      <x:c r="F21" s="31"/>
      <x:c r="G21" s="31"/>
      <x:c r="H21" s="3"/>
      <x:c r="I21" s="3"/>
    </x:row>
    <x:row r="22" ht="42" customHeight="1">
      <x:c r="B22" s="3" t="str">
        <x:v>Existing adopters displacing other activity</x:v>
      </x:c>
      <x:c r="C22" s="3"/>
      <x:c r="D22" s="3"/>
      <x:c r="E22" s="35"/>
      <x:c r="F22" s="35"/>
      <x:c r="G22" s="35"/>
      <x:c r="H22" s="3"/>
      <x:c r="I22" s="26" t="str">
        <x:v>Share of existing-player lottery adopters whose prior product activity is displaced. New lottery-only players are excluded.</x:v>
      </x:c>
    </x:row>
    <x:row r="23" ht="42" customHeight="1">
      <x:c r="B23" s="3" t="str">
        <x:v>Existing annual contribution lost per displaced player</x:v>
      </x:c>
      <x:c r="C23" s="3"/>
      <x:c r="D23" s="3"/>
      <x:c r="E23" s="33"/>
      <x:c r="F23" s="33"/>
      <x:c r="G23" s="33"/>
      <x:c r="H23" s="3"/>
      <x:c r="I23" s="26" t="str">
        <x:v>Annual contribution lost on the previous product per displaced player, not lost stakes or revenue.</x:v>
      </x:c>
    </x:row>
    <x:row r="24" ht="22" customHeight="1">
      <x:c r="B24" s="43" t="str">
        <x:v>Calculated lost existing contribution</x:v>
      </x:c>
      <x:c r="C24" s="43"/>
      <x:c r="D24" s="43"/>
      <x:c r="E24" s="44" t="str">
        <x:f>IF(COUNT(E12,E13,E22,E23)=4,PRODUCT(E12,E13,E22,E23),"n.a.")</x:f>
        <x:v>n.a.</x:v>
      </x:c>
      <x:c r="F24" s="44" t="str">
        <x:f>IF(COUNT(F12,F13,F22,F23)=4,PRODUCT(F12,F13,F22,F23),"n.a.")</x:f>
        <x:v>n.a.</x:v>
      </x:c>
      <x:c r="G24" s="44" t="str">
        <x:f>IF(COUNT(G12,G13,G22,G23)=4,PRODUCT(G12,G13,G22,G23),"n.a.")</x:f>
        <x:v>n.a.</x:v>
      </x:c>
      <x:c r="H24" s="3"/>
      <x:c r="I24" s="3"/>
    </x:row>
    <x:row r="25" ht="25" customHeight="1">
      <x:c r="B25" s="31" t="str">
        <x:v>Incremental operating costs</x:v>
      </x:c>
      <x:c r="C25" s="31"/>
      <x:c r="D25" s="31"/>
      <x:c r="E25" s="31"/>
      <x:c r="F25" s="31"/>
      <x:c r="G25" s="31"/>
      <x:c r="H25" s="3"/>
      <x:c r="I25" s="3"/>
    </x:row>
    <x:row r="26" ht="42" customHeight="1">
      <x:c r="B26" s="3" t="str">
        <x:v>Platform recurring annual cost</x:v>
      </x:c>
      <x:c r="C26" s="3"/>
      <x:c r="D26" s="3"/>
      <x:c r="E26" s="33"/>
      <x:c r="F26" s="33"/>
      <x:c r="G26" s="33"/>
      <x:c r="H26" s="3"/>
      <x:c r="I26" s="26" t="str">
        <x:v>Enter scoped recurring costs. If using the TCO tab, exclude its one-off setup costs from this row.</x:v>
      </x:c>
    </x:row>
    <x:row r="27" ht="22" customHeight="1">
      <x:c r="B27" s="3" t="str">
        <x:v>Payment / KYC recurring annual cost</x:v>
      </x:c>
      <x:c r="C27" s="3"/>
      <x:c r="D27" s="3"/>
      <x:c r="E27" s="33"/>
      <x:c r="F27" s="33"/>
      <x:c r="G27" s="33"/>
      <x:c r="H27" s="3"/>
      <x:c r="I27" s="3"/>
    </x:row>
    <x:row r="28" ht="22" customHeight="1">
      <x:c r="B28" s="3" t="str">
        <x:v>People / support recurring annual cost</x:v>
      </x:c>
      <x:c r="C28" s="3"/>
      <x:c r="D28" s="3"/>
      <x:c r="E28" s="33"/>
      <x:c r="F28" s="33"/>
      <x:c r="G28" s="33"/>
      <x:c r="H28" s="3"/>
      <x:c r="I28" s="3"/>
    </x:row>
    <x:row r="29" ht="22" customHeight="1">
      <x:c r="B29" s="3" t="str">
        <x:v>Marketing recurring annual cost</x:v>
      </x:c>
      <x:c r="C29" s="3"/>
      <x:c r="D29" s="3"/>
      <x:c r="E29" s="33"/>
      <x:c r="F29" s="33"/>
      <x:c r="G29" s="33"/>
      <x:c r="H29" s="3"/>
      <x:c r="I29" s="3"/>
    </x:row>
    <x:row r="30" ht="22" customHeight="1">
      <x:c r="B30" s="3" t="str">
        <x:v>Other recurring annual cost</x:v>
      </x:c>
      <x:c r="C30" s="3"/>
      <x:c r="D30" s="3"/>
      <x:c r="E30" s="33"/>
      <x:c r="F30" s="33"/>
      <x:c r="G30" s="33"/>
      <x:c r="H30" s="3"/>
      <x:c r="I30" s="3"/>
    </x:row>
    <x:row r="31" ht="22" customHeight="1">
      <x:c r="B31" s="43" t="str">
        <x:v>Recurring annual costs</x:v>
      </x:c>
      <x:c r="C31" s="43"/>
      <x:c r="D31" s="43"/>
      <x:c r="E31" s="44" t="str">
        <x:f>IF(COUNT(E26,E27,E28,E29,E30)=5,SUM(E26,E27,E28,E29,E30),"n.a.")</x:f>
        <x:v>n.a.</x:v>
      </x:c>
      <x:c r="F31" s="44" t="str">
        <x:f>IF(COUNT(F26,F27,F28,F29,F30)=5,SUM(F26,F27,F28,F29,F30),"n.a.")</x:f>
        <x:v>n.a.</x:v>
      </x:c>
      <x:c r="G31" s="44" t="str">
        <x:f>IF(COUNT(G26,G27,G28,G29,G30)=5,SUM(G26,G27,G28,G29,G30),"n.a.")</x:f>
        <x:v>n.a.</x:v>
      </x:c>
      <x:c r="H31" s="3"/>
      <x:c r="I31" s="3"/>
    </x:row>
    <x:row r="32" ht="25" customHeight="1">
      <x:c r="B32" s="31" t="str">
        <x:v>One-off costs</x:v>
      </x:c>
      <x:c r="C32" s="31"/>
      <x:c r="D32" s="31"/>
      <x:c r="E32" s="31"/>
      <x:c r="F32" s="31"/>
      <x:c r="G32" s="31"/>
      <x:c r="H32" s="3"/>
      <x:c r="I32" s="3"/>
    </x:row>
    <x:row r="33" ht="42" customHeight="1">
      <x:c r="B33" s="3" t="str">
        <x:v>One-off implementation / change costs</x:v>
      </x:c>
      <x:c r="C33" s="3"/>
      <x:c r="D33" s="3"/>
      <x:c r="E33" s="33"/>
      <x:c r="F33" s="33"/>
      <x:c r="G33" s="33"/>
      <x:c r="H33" s="3"/>
      <x:c r="I33" s="26" t="str">
        <x:v>Record one-off costs in the period incurred. They are deducted once, separately from recurring costs.</x:v>
      </x:c>
    </x:row>
    <x:row r="34" ht="22" customHeight="1">
      <x:c r="B34" s="3"/>
      <x:c r="C34" s="3"/>
      <x:c r="D34" s="3"/>
      <x:c r="E34" s="3"/>
      <x:c r="F34" s="3"/>
      <x:c r="G34" s="3"/>
      <x:c r="H34" s="3"/>
      <x:c r="I34" s="3"/>
    </x:row>
    <x:row r="35" ht="22" customHeight="1">
      <x:c r="B35" s="43" t="str">
        <x:v>Net incremental operating contribution</x:v>
      </x:c>
      <x:c r="C35" s="43"/>
      <x:c r="D35" s="43"/>
      <x:c r="E35" s="44" t="str">
        <x:f>IF(COUNT(E20,E24,E31,E33)=4,E20-E24-E31-E33,"n.a.")</x:f>
        <x:v>n.a.</x:v>
      </x:c>
      <x:c r="F35" s="44" t="str">
        <x:f>IF(COUNT(F20,F24,F31,F33)=4,F20-F24-F31-F33,"n.a.")</x:f>
        <x:v>n.a.</x:v>
      </x:c>
      <x:c r="G35" s="44" t="str">
        <x:f>IF(COUNT(G20,G24,G31,G33)=4,G20-G24-G31-G33,"n.a.")</x:f>
        <x:v>n.a.</x:v>
      </x:c>
      <x:c r="H35" s="3"/>
      <x:c r="I35" s="3"/>
    </x:row>
    <x:row r="36" ht="22" customHeight="1">
      <x:c r="B36" s="3"/>
      <x:c r="C36" s="3"/>
      <x:c r="D36" s="3"/>
      <x:c r="E36" s="3"/>
      <x:c r="F36" s="3"/>
      <x:c r="G36" s="3"/>
      <x:c r="H36" s="3"/>
      <x:c r="I36" s="3"/>
    </x:row>
    <x:row r="37" ht="40" customHeight="1">
      <x:c r="B37" s="3"/>
      <x:c r="C37" s="3"/>
      <x:c r="D37" s="3"/>
      <x:c r="E37" s="3"/>
      <x:c r="F37" s="3"/>
      <x:c r="G37" s="3"/>
      <x:c r="H37" s="3"/>
      <x:c r="I37" s="46" t="str">
        <x:v>Discuss a lottery vertical: https://whitelotto.com/contact/</x:v>
      </x:c>
    </x:row>
    <x:row r="38" ht="22" customHeight="1">
      <x:c r="B38" s="3"/>
      <x:c r="C38" s="3"/>
      <x:c r="D38" s="3"/>
      <x:c r="E38" s="3"/>
      <x:c r="F38" s="3"/>
      <x:c r="G38" s="3"/>
      <x:c r="H38" s="3"/>
      <x:c r="I38" s="3"/>
    </x:row>
    <x:row r="39" ht="22" customHeight="1">
      <x:c r="B39" s="3"/>
      <x:c r="C39" s="3"/>
      <x:c r="D39" s="3"/>
      <x:c r="E39" s="3"/>
      <x:c r="F39" s="3"/>
      <x:c r="G39" s="3"/>
      <x:c r="H39" s="3"/>
      <x:c r="I39" s="3"/>
    </x:row>
  </x:sheetData>
  <x:conditionalFormatting sqref="E7:G7">
    <x:cfRule type="cellIs" dxfId="2" priority="1" operator="lessThan">
      <x:formula>0</x:formula>
    </x:cfRule>
  </x:conditionalFormatting>
  <x:dataValidations count="15">
    <x:dataValidation type="decimal" operator="greaterThanOrEqual" sqref="E12:G12">
      <x:formula1>0</x:formula1>
    </x:dataValidation>
    <x:dataValidation type="decimal" operator="greaterThanOrEqual" sqref="E13:G13">
      <x:formula1>0</x:formula1>
    </x:dataValidation>
    <x:dataValidation type="decimal" operator="greaterThanOrEqual" sqref="E15:G15">
      <x:formula1>0</x:formula1>
    </x:dataValidation>
    <x:dataValidation type="decimal" operator="greaterThanOrEqual" sqref="E16:G16">
      <x:formula1>0</x:formula1>
    </x:dataValidation>
    <x:dataValidation type="decimal" operator="greaterThanOrEqual" sqref="E18:G18">
      <x:formula1>0</x:formula1>
    </x:dataValidation>
    <x:dataValidation type="decimal" operator="greaterThanOrEqual" sqref="E22:G22">
      <x:formula1>0</x:formula1>
    </x:dataValidation>
    <x:dataValidation type="decimal" operator="greaterThanOrEqual" sqref="E23:G23">
      <x:formula1>0</x:formula1>
    </x:dataValidation>
    <x:dataValidation type="decimal" operator="greaterThanOrEqual" sqref="E26:G26">
      <x:formula1>0</x:formula1>
    </x:dataValidation>
    <x:dataValidation type="decimal" operator="greaterThanOrEqual" sqref="E27:G27">
      <x:formula1>0</x:formula1>
    </x:dataValidation>
    <x:dataValidation type="decimal" operator="greaterThanOrEqual" sqref="E28:G28">
      <x:formula1>0</x:formula1>
    </x:dataValidation>
    <x:dataValidation type="decimal" operator="greaterThanOrEqual" sqref="E29:G29">
      <x:formula1>0</x:formula1>
    </x:dataValidation>
    <x:dataValidation type="decimal" operator="greaterThanOrEqual" sqref="E30:G30">
      <x:formula1>0</x:formula1>
    </x:dataValidation>
    <x:dataValidation type="decimal" operator="greaterThanOrEqual" sqref="E33:G33">
      <x:formula1>0</x:formula1>
    </x:dataValidation>
    <x:dataValidation type="decimal" operator="between" sqref="E13:G13">
      <x:formula1>0</x:formula1>
      <x:formula2>1</x:formula2>
    </x:dataValidation>
    <x:dataValidation type="decimal" operator="between" sqref="E22:G22">
      <x:formula1>0</x:formula1>
      <x:formula2>1</x:formula2>
    </x:dataValidation>
  </x:dataValidations>
  <x:pageMargins left="0.7" right="0.7" top="0.75" bottom="0.75" header="0.3" footer="0.3"/>
</x:worksheet>
</file>